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firstSheet="10" activeTab="15"/>
  </bookViews>
  <sheets>
    <sheet name="Car - Statutory Formula Method" sheetId="1" r:id="rId1"/>
    <sheet name="Car - Operating Cost Method" sheetId="2" r:id="rId2"/>
    <sheet name="Expense Payment" sheetId="3" r:id="rId3"/>
    <sheet name="Property" sheetId="4" r:id="rId4"/>
    <sheet name="Residual" sheetId="5" r:id="rId5"/>
    <sheet name="Meal Entertainment" sheetId="6" r:id="rId6"/>
    <sheet name="Tax Exempt Body Entertainment" sheetId="7" r:id="rId7"/>
    <sheet name="Car Parking" sheetId="8" r:id="rId8"/>
    <sheet name="LAFHA" sheetId="9" r:id="rId9"/>
    <sheet name="Housing" sheetId="10" r:id="rId10"/>
    <sheet name="Loan" sheetId="11" r:id="rId11"/>
    <sheet name="Debt Waiver" sheetId="12" r:id="rId12"/>
    <sheet name="Board" sheetId="13" r:id="rId13"/>
    <sheet name="Airline Transport" sheetId="14" r:id="rId14"/>
    <sheet name="Exempt" sheetId="15" r:id="rId15"/>
    <sheet name="FBT Return" sheetId="16" r:id="rId16"/>
  </sheets>
  <definedNames/>
  <calcPr fullCalcOnLoad="1"/>
</workbook>
</file>

<file path=xl/comments1.xml><?xml version="1.0" encoding="utf-8"?>
<comments xmlns="http://schemas.openxmlformats.org/spreadsheetml/2006/main">
  <authors>
    <author>Anton Gaudry</author>
  </authors>
  <commentList>
    <comment ref="B10" authorId="0">
      <text>
        <r>
          <rPr>
            <b/>
            <sz val="8"/>
            <rFont val="Tahoma"/>
            <family val="0"/>
          </rPr>
          <t>Enter employee's name.</t>
        </r>
        <r>
          <rPr>
            <sz val="8"/>
            <rFont val="Tahoma"/>
            <family val="0"/>
          </rPr>
          <t xml:space="preserve">
</t>
        </r>
      </text>
    </comment>
    <comment ref="C10" authorId="0">
      <text>
        <r>
          <rPr>
            <b/>
            <sz val="8"/>
            <rFont val="Tahoma"/>
            <family val="0"/>
          </rPr>
          <t>Enter employee number, if applicable.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0"/>
          </rPr>
          <t>Enter car registration number.</t>
        </r>
      </text>
    </comment>
    <comment ref="E10" authorId="0">
      <text>
        <r>
          <rPr>
            <b/>
            <sz val="8"/>
            <rFont val="Tahoma"/>
            <family val="0"/>
          </rPr>
          <t>Enter date car was purchased (or leased).</t>
        </r>
        <r>
          <rPr>
            <sz val="8"/>
            <rFont val="Tahoma"/>
            <family val="0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0"/>
          </rPr>
          <t>Enter date car was sold (or returned, if leased).</t>
        </r>
        <r>
          <rPr>
            <sz val="8"/>
            <rFont val="Tahoma"/>
            <family val="0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0"/>
          </rPr>
          <t>Enter number of days car was held in the FBT year.</t>
        </r>
        <r>
          <rPr>
            <sz val="8"/>
            <rFont val="Tahoma"/>
            <family val="0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0"/>
          </rPr>
          <t>Enter the car's base value.</t>
        </r>
        <r>
          <rPr>
            <sz val="8"/>
            <rFont val="Tahoma"/>
            <family val="0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0"/>
          </rPr>
          <t>Enter number of kilometres when the car was purchased (or leased).</t>
        </r>
        <r>
          <rPr>
            <sz val="8"/>
            <rFont val="Tahoma"/>
            <family val="0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0"/>
          </rPr>
          <t>Enter number of kilometres when the car was sold (or returned, if leased).</t>
        </r>
        <r>
          <rPr>
            <sz val="8"/>
            <rFont val="Tahoma"/>
            <family val="0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0"/>
          </rPr>
          <t>Number of kilometres travelled during the FBT year.</t>
        </r>
        <r>
          <rPr>
            <sz val="8"/>
            <rFont val="Tahoma"/>
            <family val="0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0"/>
          </rPr>
          <t>Statutory fraction.</t>
        </r>
        <r>
          <rPr>
            <sz val="8"/>
            <rFont val="Tahoma"/>
            <family val="0"/>
          </rPr>
          <t xml:space="preserve">
</t>
        </r>
      </text>
    </comment>
    <comment ref="M10" authorId="0">
      <text>
        <r>
          <rPr>
            <b/>
            <sz val="8"/>
            <rFont val="Tahoma"/>
            <family val="0"/>
          </rPr>
          <t>Number of days car was available for private use (default = number of days held).</t>
        </r>
        <r>
          <rPr>
            <sz val="8"/>
            <rFont val="Tahoma"/>
            <family val="0"/>
          </rPr>
          <t xml:space="preserve">
</t>
        </r>
      </text>
    </comment>
    <comment ref="N10" authorId="0">
      <text>
        <r>
          <rPr>
            <b/>
            <sz val="8"/>
            <rFont val="Tahoma"/>
            <family val="0"/>
          </rPr>
          <t>Days in FBT year - 365 or 366 (leap year).</t>
        </r>
        <r>
          <rPr>
            <sz val="8"/>
            <rFont val="Tahoma"/>
            <family val="0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0"/>
          </rPr>
          <t>Gross Taxable Value (as per statutory formula).</t>
        </r>
        <r>
          <rPr>
            <sz val="8"/>
            <rFont val="Tahoma"/>
            <family val="0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0"/>
          </rPr>
          <t>Enter amount of employee contribution to benefit.</t>
        </r>
        <r>
          <rPr>
            <sz val="8"/>
            <rFont val="Tahoma"/>
            <family val="0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0"/>
          </rPr>
          <t>Taxable Value, after accounting for employee contribution.</t>
        </r>
        <r>
          <rPr>
            <sz val="8"/>
            <rFont val="Tahoma"/>
            <family val="0"/>
          </rPr>
          <t xml:space="preserve">
</t>
        </r>
      </text>
    </comment>
    <comment ref="R10" authorId="0">
      <text>
        <r>
          <rPr>
            <b/>
            <sz val="8"/>
            <rFont val="Tahoma"/>
            <family val="0"/>
          </rPr>
          <t>Enter Type 1 or Type 2 fringe benefit.</t>
        </r>
        <r>
          <rPr>
            <sz val="8"/>
            <rFont val="Tahoma"/>
            <family val="0"/>
          </rPr>
          <t xml:space="preserve">
</t>
        </r>
      </text>
    </comment>
    <comment ref="S10" authorId="0">
      <text>
        <r>
          <rPr>
            <b/>
            <sz val="8"/>
            <rFont val="Tahoma"/>
            <family val="0"/>
          </rPr>
          <t>Groosed-up Value, using the applicable gross-up factor.</t>
        </r>
        <r>
          <rPr>
            <sz val="8"/>
            <rFont val="Tahoma"/>
            <family val="0"/>
          </rPr>
          <t xml:space="preserve">
</t>
        </r>
      </text>
    </comment>
    <comment ref="T10" authorId="0">
      <text>
        <r>
          <rPr>
            <b/>
            <sz val="8"/>
            <rFont val="Tahoma"/>
            <family val="0"/>
          </rPr>
          <t>Notional FBT payable, 48.5% of grossed-up value.</t>
        </r>
        <r>
          <rPr>
            <sz val="8"/>
            <rFont val="Tahoma"/>
            <family val="0"/>
          </rPr>
          <t xml:space="preserve">
</t>
        </r>
      </text>
    </comment>
    <comment ref="U10" authorId="0">
      <text>
        <r>
          <rPr>
            <b/>
            <sz val="8"/>
            <rFont val="Tahoma"/>
            <family val="0"/>
          </rPr>
          <t>Payment Summary Value.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Anton Gaudry</author>
  </authors>
  <commentList>
    <comment ref="A6" authorId="0">
      <text>
        <r>
          <rPr>
            <b/>
            <sz val="8"/>
            <rFont val="Tahoma"/>
            <family val="0"/>
          </rPr>
          <t>Enter employee's name.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0"/>
          </rPr>
          <t>Enter employee number, if applicable.</t>
        </r>
        <r>
          <rPr>
            <sz val="8"/>
            <rFont val="Tahoma"/>
            <family val="0"/>
          </rPr>
          <t xml:space="preserve">
</t>
        </r>
      </text>
    </comment>
    <comment ref="C6" authorId="0">
      <text>
        <r>
          <rPr>
            <b/>
            <sz val="8"/>
            <rFont val="Tahoma"/>
            <family val="0"/>
          </rPr>
          <t>Describe the type and location of housing fringe benefit provided.</t>
        </r>
      </text>
    </comment>
    <comment ref="D6" authorId="0">
      <text>
        <r>
          <rPr>
            <b/>
            <sz val="8"/>
            <rFont val="Tahoma"/>
            <family val="0"/>
          </rPr>
          <t>Enter the date the benefit was first provided.</t>
        </r>
        <r>
          <rPr>
            <sz val="8"/>
            <rFont val="Tahoma"/>
            <family val="0"/>
          </rPr>
          <t xml:space="preserve">
</t>
        </r>
      </text>
    </comment>
    <comment ref="E6" authorId="0">
      <text>
        <r>
          <rPr>
            <b/>
            <sz val="8"/>
            <rFont val="Tahoma"/>
            <family val="0"/>
          </rPr>
          <t>Enter the date the benefit was last provided.</t>
        </r>
        <r>
          <rPr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0"/>
          </rPr>
          <t>Enter the number of days the benefit was provided.</t>
        </r>
        <r>
          <rPr>
            <sz val="8"/>
            <rFont val="Tahoma"/>
            <family val="0"/>
          </rPr>
          <t xml:space="preserve">
</t>
        </r>
      </text>
    </comment>
    <comment ref="G7" authorId="0">
      <text>
        <r>
          <rPr>
            <b/>
            <sz val="8"/>
            <rFont val="Tahoma"/>
            <family val="0"/>
          </rPr>
          <t>If 1st year the benefit is provided, enter the market value (p.a.), otherwise, enter the indexed amount as provided by the Tax Office.</t>
        </r>
      </text>
    </comment>
    <comment ref="H7" authorId="0">
      <text>
        <r>
          <rPr>
            <b/>
            <sz val="8"/>
            <rFont val="Tahoma"/>
            <family val="0"/>
          </rPr>
          <t>Enter the total market value of the accommodation provided.</t>
        </r>
        <r>
          <rPr>
            <sz val="8"/>
            <rFont val="Tahoma"/>
            <family val="0"/>
          </rPr>
          <t xml:space="preserve">
</t>
        </r>
      </text>
    </comment>
    <comment ref="I7" authorId="0">
      <text>
        <r>
          <rPr>
            <b/>
            <sz val="8"/>
            <rFont val="Tahoma"/>
            <family val="0"/>
          </rPr>
          <t>Enter the total market value of the accommodation provided.</t>
        </r>
        <r>
          <rPr>
            <sz val="8"/>
            <rFont val="Tahoma"/>
            <family val="0"/>
          </rPr>
          <t xml:space="preserve">
</t>
        </r>
      </text>
    </comment>
    <comment ref="J7" authorId="0">
      <text>
        <r>
          <rPr>
            <b/>
            <sz val="8"/>
            <rFont val="Tahoma"/>
            <family val="0"/>
          </rPr>
          <t>Enter the total market value of the accommodation provided.</t>
        </r>
        <r>
          <rPr>
            <sz val="8"/>
            <rFont val="Tahoma"/>
            <family val="0"/>
          </rPr>
          <t xml:space="preserve">
</t>
        </r>
      </text>
    </comment>
    <comment ref="K6" authorId="0">
      <text>
        <r>
          <rPr>
            <b/>
            <sz val="8"/>
            <rFont val="Tahoma"/>
            <family val="0"/>
          </rPr>
          <t>Gross Taxable Value.</t>
        </r>
        <r>
          <rPr>
            <sz val="8"/>
            <rFont val="Tahoma"/>
            <family val="0"/>
          </rPr>
          <t xml:space="preserve">
</t>
        </r>
      </text>
    </comment>
    <comment ref="L6" authorId="0">
      <text>
        <r>
          <rPr>
            <b/>
            <sz val="8"/>
            <rFont val="Tahoma"/>
            <family val="0"/>
          </rPr>
          <t>Enter amount of employee contribution to benefit.</t>
        </r>
        <r>
          <rPr>
            <sz val="8"/>
            <rFont val="Tahoma"/>
            <family val="0"/>
          </rPr>
          <t xml:space="preserve">
</t>
        </r>
      </text>
    </comment>
    <comment ref="M6" authorId="0">
      <text>
        <r>
          <rPr>
            <b/>
            <sz val="8"/>
            <rFont val="Tahoma"/>
            <family val="0"/>
          </rPr>
          <t>Taxable Value, after accounting for employee contribution.</t>
        </r>
        <r>
          <rPr>
            <sz val="8"/>
            <rFont val="Tahoma"/>
            <family val="0"/>
          </rPr>
          <t xml:space="preserve">
</t>
        </r>
      </text>
    </comment>
    <comment ref="N6" authorId="0">
      <text>
        <r>
          <rPr>
            <b/>
            <sz val="8"/>
            <rFont val="Tahoma"/>
            <family val="0"/>
          </rPr>
          <t>Housing is a type 2 benefit.</t>
        </r>
        <r>
          <rPr>
            <sz val="8"/>
            <rFont val="Tahoma"/>
            <family val="0"/>
          </rPr>
          <t xml:space="preserve">
</t>
        </r>
      </text>
    </comment>
    <comment ref="O6" authorId="0">
      <text>
        <r>
          <rPr>
            <b/>
            <sz val="8"/>
            <rFont val="Tahoma"/>
            <family val="0"/>
          </rPr>
          <t>Grossed-up Value, using the applicable gross-up factor.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Notional FBT payable,
48.5% of grossed-up value.</t>
        </r>
        <r>
          <rPr>
            <sz val="8"/>
            <rFont val="Tahoma"/>
            <family val="0"/>
          </rPr>
          <t xml:space="preserve">
</t>
        </r>
      </text>
    </comment>
    <comment ref="Q6" authorId="0">
      <text>
        <r>
          <rPr>
            <b/>
            <sz val="8"/>
            <rFont val="Tahoma"/>
            <family val="0"/>
          </rPr>
          <t>Payment Summary Value.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Anton Gaudry</author>
  </authors>
  <commentList>
    <comment ref="A8" authorId="0">
      <text>
        <r>
          <rPr>
            <b/>
            <sz val="8"/>
            <rFont val="Tahoma"/>
            <family val="0"/>
          </rPr>
          <t>Enter employee's name.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0"/>
          </rPr>
          <t>Enter employee number, if applicable.</t>
        </r>
        <r>
          <rPr>
            <sz val="8"/>
            <rFont val="Tahoma"/>
            <family val="0"/>
          </rPr>
          <t xml:space="preserve">
</t>
        </r>
      </text>
    </comment>
    <comment ref="C8" authorId="0">
      <text>
        <r>
          <rPr>
            <b/>
            <sz val="8"/>
            <rFont val="Tahoma"/>
            <family val="0"/>
          </rPr>
          <t>Enter the opening balance of the loan  (if an existing loan, enter the balance as at 1 April).</t>
        </r>
        <r>
          <rPr>
            <sz val="8"/>
            <rFont val="Tahoma"/>
            <family val="0"/>
          </rPr>
          <t xml:space="preserve">
</t>
        </r>
      </text>
    </comment>
    <comment ref="D8" authorId="0">
      <text>
        <r>
          <rPr>
            <b/>
            <sz val="8"/>
            <rFont val="Tahoma"/>
            <family val="0"/>
          </rPr>
          <t>Enter the closing balance of the loan as at 31 March (if loan  fully paid, enter '0’),</t>
        </r>
        <r>
          <rPr>
            <sz val="8"/>
            <rFont val="Tahoma"/>
            <family val="0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0"/>
          </rPr>
          <t>Enter the rate of interest charged by the employer, if any.</t>
        </r>
        <r>
          <rPr>
            <sz val="8"/>
            <rFont val="Tahoma"/>
            <family val="0"/>
          </rPr>
          <t xml:space="preserve">
</t>
        </r>
      </text>
    </comment>
    <comment ref="E8" authorId="0">
      <text>
        <r>
          <rPr>
            <b/>
            <sz val="8"/>
            <rFont val="Tahoma"/>
            <family val="0"/>
          </rPr>
          <t>Average Loan Balance (aggregate of the opening &amp; closing balances/2)</t>
        </r>
        <r>
          <rPr>
            <sz val="8"/>
            <rFont val="Tahoma"/>
            <family val="0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0"/>
          </rPr>
          <t>Enter the number of days the loan was provided during the year.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0"/>
          </rPr>
          <t>Interest Paid by Employee (the average loan balance x  interest rate charged by the employer)</t>
        </r>
        <r>
          <rPr>
            <sz val="8"/>
            <rFont val="Tahoma"/>
            <family val="0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0"/>
          </rPr>
          <t>Gross Taxable Value (average loan balance x  statutory interest rate).</t>
        </r>
        <r>
          <rPr>
            <sz val="8"/>
            <rFont val="Tahoma"/>
            <family val="0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0"/>
          </rPr>
          <t>Enter the percentage of business use, if any.</t>
        </r>
        <r>
          <rPr>
            <sz val="8"/>
            <rFont val="Tahoma"/>
            <family val="0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0"/>
          </rPr>
          <t>Gross Deduction (average loan balance x business %).</t>
        </r>
        <r>
          <rPr>
            <sz val="8"/>
            <rFont val="Tahoma"/>
            <family val="0"/>
          </rPr>
          <t xml:space="preserve">
</t>
        </r>
      </text>
    </comment>
    <comment ref="M9" authorId="0">
      <text>
        <r>
          <rPr>
            <b/>
            <sz val="8"/>
            <rFont val="Tahoma"/>
            <family val="0"/>
          </rPr>
          <t>Actual Deduction (value of tax deduction available to employee).</t>
        </r>
        <r>
          <rPr>
            <sz val="8"/>
            <rFont val="Tahoma"/>
            <family val="0"/>
          </rPr>
          <t xml:space="preserve">
</t>
        </r>
      </text>
    </comment>
    <comment ref="N9" authorId="0">
      <text>
        <r>
          <rPr>
            <b/>
            <sz val="8"/>
            <rFont val="Tahoma"/>
            <family val="0"/>
          </rPr>
          <t>Notional Deduction (Gross Deduction - Gross Actual).</t>
        </r>
        <r>
          <rPr>
            <sz val="8"/>
            <rFont val="Tahoma"/>
            <family val="0"/>
          </rPr>
          <t xml:space="preserve">
</t>
        </r>
      </text>
    </comment>
    <comment ref="O8" authorId="0">
      <text>
        <r>
          <rPr>
            <b/>
            <sz val="8"/>
            <rFont val="Tahoma"/>
            <family val="0"/>
          </rPr>
          <t>Taxable Value, after accounting for otherwise deductible amounts.</t>
        </r>
        <r>
          <rPr>
            <sz val="8"/>
            <rFont val="Tahoma"/>
            <family val="0"/>
          </rPr>
          <t xml:space="preserve">
</t>
        </r>
      </text>
    </comment>
    <comment ref="P8" authorId="0">
      <text>
        <r>
          <rPr>
            <b/>
            <sz val="8"/>
            <rFont val="Tahoma"/>
            <family val="0"/>
          </rPr>
          <t>Loan is a type 2  benefit.</t>
        </r>
        <r>
          <rPr>
            <sz val="8"/>
            <rFont val="Tahoma"/>
            <family val="0"/>
          </rPr>
          <t xml:space="preserve">
</t>
        </r>
      </text>
    </comment>
    <comment ref="Q8" authorId="0">
      <text>
        <r>
          <rPr>
            <b/>
            <sz val="8"/>
            <rFont val="Tahoma"/>
            <family val="0"/>
          </rPr>
          <t>Grossed-up Value, using the applicable gross-up factor.</t>
        </r>
      </text>
    </comment>
    <comment ref="R8" authorId="0">
      <text>
        <r>
          <rPr>
            <b/>
            <sz val="8"/>
            <rFont val="Tahoma"/>
            <family val="0"/>
          </rPr>
          <t>Notional FBT payable,
48.5% of grossed-up value.</t>
        </r>
        <r>
          <rPr>
            <sz val="8"/>
            <rFont val="Tahoma"/>
            <family val="0"/>
          </rPr>
          <t xml:space="preserve">
</t>
        </r>
      </text>
    </comment>
    <comment ref="S8" authorId="0">
      <text>
        <r>
          <rPr>
            <b/>
            <sz val="8"/>
            <rFont val="Tahoma"/>
            <family val="0"/>
          </rPr>
          <t>Payment Summary Value.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Anton Gaudry</author>
  </authors>
  <commentList>
    <comment ref="A6" authorId="0">
      <text>
        <r>
          <rPr>
            <b/>
            <sz val="8"/>
            <rFont val="Tahoma"/>
            <family val="0"/>
          </rPr>
          <t>Enter employee's name.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0"/>
          </rPr>
          <t>Enter employee number, if applicable.</t>
        </r>
        <r>
          <rPr>
            <sz val="8"/>
            <rFont val="Tahoma"/>
            <family val="0"/>
          </rPr>
          <t xml:space="preserve">
</t>
        </r>
      </text>
    </comment>
    <comment ref="C6" authorId="0">
      <text>
        <r>
          <rPr>
            <b/>
            <sz val="8"/>
            <rFont val="Tahoma"/>
            <family val="0"/>
          </rPr>
          <t>Describe the nature of the debt waived.</t>
        </r>
        <r>
          <rPr>
            <sz val="8"/>
            <rFont val="Tahoma"/>
            <family val="0"/>
          </rPr>
          <t xml:space="preserve">
</t>
        </r>
      </text>
    </comment>
    <comment ref="D6" authorId="0">
      <text>
        <r>
          <rPr>
            <b/>
            <sz val="8"/>
            <rFont val="Tahoma"/>
            <family val="0"/>
          </rPr>
          <t>Enter the amount of the debt waived.</t>
        </r>
        <r>
          <rPr>
            <sz val="8"/>
            <rFont val="Tahoma"/>
            <family val="0"/>
          </rPr>
          <t xml:space="preserve">
</t>
        </r>
      </text>
    </comment>
    <comment ref="E6" authorId="0">
      <text>
        <r>
          <rPr>
            <b/>
            <sz val="8"/>
            <rFont val="Tahoma"/>
            <family val="0"/>
          </rPr>
          <t>Taxable Value, equals amount of the debt waived.</t>
        </r>
        <r>
          <rPr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0"/>
          </rPr>
          <t>Debt waiver is a type 2 benefit.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b/>
            <sz val="8"/>
            <rFont val="Tahoma"/>
            <family val="0"/>
          </rPr>
          <t>Grossed-up Value, using the applicable gross-up factor.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0"/>
          </rPr>
          <t>Notional FBT payable,
48.5% of grossed-up value.</t>
        </r>
        <r>
          <rPr>
            <sz val="8"/>
            <rFont val="Tahoma"/>
            <family val="0"/>
          </rPr>
          <t xml:space="preserve">
</t>
        </r>
      </text>
    </comment>
    <comment ref="I6" authorId="0">
      <text>
        <r>
          <rPr>
            <b/>
            <sz val="8"/>
            <rFont val="Tahoma"/>
            <family val="0"/>
          </rPr>
          <t>Payment Summary Value.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Anton Gaudry</author>
  </authors>
  <commentList>
    <comment ref="A6" authorId="0">
      <text>
        <r>
          <rPr>
            <b/>
            <sz val="8"/>
            <rFont val="Tahoma"/>
            <family val="0"/>
          </rPr>
          <t>Enter employee's name.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0"/>
          </rPr>
          <t>Enter employee number, if applicable.</t>
        </r>
        <r>
          <rPr>
            <sz val="8"/>
            <rFont val="Tahoma"/>
            <family val="0"/>
          </rPr>
          <t xml:space="preserve">
</t>
        </r>
      </text>
    </comment>
    <comment ref="C6" authorId="0">
      <text>
        <r>
          <rPr>
            <b/>
            <sz val="8"/>
            <rFont val="Tahoma"/>
            <family val="0"/>
          </rPr>
          <t>Enter the number of children under 12 years old.</t>
        </r>
        <r>
          <rPr>
            <sz val="8"/>
            <rFont val="Tahoma"/>
            <family val="0"/>
          </rPr>
          <t xml:space="preserve">
</t>
        </r>
      </text>
    </comment>
    <comment ref="D6" authorId="0">
      <text>
        <r>
          <rPr>
            <b/>
            <sz val="8"/>
            <rFont val="Tahoma"/>
            <family val="0"/>
          </rPr>
          <t>Enter the total number of meals provided.</t>
        </r>
        <r>
          <rPr>
            <sz val="8"/>
            <rFont val="Tahoma"/>
            <family val="0"/>
          </rPr>
          <t xml:space="preserve">
</t>
        </r>
      </text>
    </comment>
    <comment ref="E6" authorId="0">
      <text>
        <r>
          <rPr>
            <b/>
            <sz val="8"/>
            <rFont val="Tahoma"/>
            <family val="0"/>
          </rPr>
          <t>Enter the number of persons 12 years old or over.</t>
        </r>
        <r>
          <rPr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0"/>
          </rPr>
          <t>Enter the total number of meals provided.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b/>
            <sz val="8"/>
            <rFont val="Tahoma"/>
            <family val="0"/>
          </rPr>
          <t>Prelim. Taxable Value, taking into account number of persons and number of meals provided.</t>
        </r>
      </text>
    </comment>
    <comment ref="H6" authorId="0">
      <text>
        <r>
          <rPr>
            <b/>
            <sz val="8"/>
            <rFont val="Tahoma"/>
            <family val="0"/>
          </rPr>
          <t>Enter amount of employee contribution to  benefit</t>
        </r>
        <r>
          <rPr>
            <sz val="8"/>
            <rFont val="Tahoma"/>
            <family val="0"/>
          </rPr>
          <t xml:space="preserve">
</t>
        </r>
      </text>
    </comment>
    <comment ref="J6" authorId="0">
      <text>
        <r>
          <rPr>
            <b/>
            <sz val="8"/>
            <rFont val="Tahoma"/>
            <family val="0"/>
          </rPr>
          <t>Taxable Value, after accounting for employee contribution.</t>
        </r>
        <r>
          <rPr>
            <sz val="8"/>
            <rFont val="Tahoma"/>
            <family val="0"/>
          </rPr>
          <t xml:space="preserve">
</t>
        </r>
      </text>
    </comment>
    <comment ref="K6" authorId="0">
      <text>
        <r>
          <rPr>
            <b/>
            <sz val="8"/>
            <rFont val="Tahoma"/>
            <family val="0"/>
          </rPr>
          <t>Board is a type 2 benefit.</t>
        </r>
        <r>
          <rPr>
            <sz val="8"/>
            <rFont val="Tahoma"/>
            <family val="0"/>
          </rPr>
          <t xml:space="preserve">
</t>
        </r>
      </text>
    </comment>
    <comment ref="L6" authorId="0">
      <text>
        <r>
          <rPr>
            <b/>
            <sz val="8"/>
            <rFont val="Tahoma"/>
            <family val="0"/>
          </rPr>
          <t>Grossed-up Value, using the applicable gross-up factor.</t>
        </r>
        <r>
          <rPr>
            <sz val="8"/>
            <rFont val="Tahoma"/>
            <family val="0"/>
          </rPr>
          <t xml:space="preserve">
</t>
        </r>
      </text>
    </comment>
    <comment ref="M6" authorId="0">
      <text>
        <r>
          <rPr>
            <b/>
            <sz val="8"/>
            <rFont val="Tahoma"/>
            <family val="0"/>
          </rPr>
          <t>Notional FBT payable,
48.5% of grossed-up value.</t>
        </r>
        <r>
          <rPr>
            <sz val="8"/>
            <rFont val="Tahoma"/>
            <family val="0"/>
          </rPr>
          <t xml:space="preserve">
</t>
        </r>
      </text>
    </comment>
    <comment ref="N6" authorId="0">
      <text>
        <r>
          <rPr>
            <b/>
            <sz val="8"/>
            <rFont val="Tahoma"/>
            <family val="0"/>
          </rPr>
          <t>Payment Summary Value.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Anton Gaudry</author>
  </authors>
  <commentList>
    <comment ref="A6" authorId="0">
      <text>
        <r>
          <rPr>
            <b/>
            <sz val="8"/>
            <rFont val="Tahoma"/>
            <family val="0"/>
          </rPr>
          <t>Enter employee's name.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0"/>
          </rPr>
          <t>Enter employee number, if applicable.</t>
        </r>
        <r>
          <rPr>
            <sz val="8"/>
            <rFont val="Tahoma"/>
            <family val="0"/>
          </rPr>
          <t xml:space="preserve">
</t>
        </r>
      </text>
    </comment>
    <comment ref="C6" authorId="0">
      <text>
        <r>
          <rPr>
            <b/>
            <sz val="8"/>
            <rFont val="Tahoma"/>
            <family val="0"/>
          </rPr>
          <t>Describe the nature of airline benefit provided.</t>
        </r>
        <r>
          <rPr>
            <sz val="8"/>
            <rFont val="Tahoma"/>
            <family val="0"/>
          </rPr>
          <t xml:space="preserve">
</t>
        </r>
      </text>
    </comment>
    <comment ref="D6" authorId="0">
      <text>
        <r>
          <rPr>
            <b/>
            <sz val="8"/>
            <rFont val="Tahoma"/>
            <family val="0"/>
          </rPr>
          <t>Enter the normal economy price for the trip (only required if it is a business trip).</t>
        </r>
      </text>
    </comment>
    <comment ref="E6" authorId="0">
      <text>
        <r>
          <rPr>
            <b/>
            <sz val="8"/>
            <rFont val="Tahoma"/>
            <family val="0"/>
          </rPr>
          <t>Enter the amount of the airfare paid by the employer.</t>
        </r>
        <r>
          <rPr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0"/>
          </rPr>
          <t>Net cost to Employee (usual airfare price -  the amount paid by the employer).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b/>
            <sz val="8"/>
            <rFont val="Tahoma"/>
            <family val="0"/>
          </rPr>
          <t>Enter the % the trip was taken for business.</t>
        </r>
        <r>
          <rPr>
            <sz val="8"/>
            <rFont val="Tahoma"/>
            <family val="0"/>
          </rPr>
          <t xml:space="preserve">
</t>
        </r>
      </text>
    </comment>
    <comment ref="H7" authorId="0">
      <text>
        <r>
          <rPr>
            <b/>
            <sz val="8"/>
            <rFont val="Tahoma"/>
            <family val="0"/>
          </rPr>
          <t>Gross Deduction (usual airfare price x business %).</t>
        </r>
        <r>
          <rPr>
            <sz val="8"/>
            <rFont val="Tahoma"/>
            <family val="0"/>
          </rPr>
          <t xml:space="preserve">
</t>
        </r>
      </text>
    </comment>
    <comment ref="J7" authorId="0">
      <text>
        <r>
          <rPr>
            <b/>
            <sz val="8"/>
            <rFont val="Tahoma"/>
            <family val="0"/>
          </rPr>
          <t>Actual Deduction (value of tax deduction available to employee).</t>
        </r>
        <r>
          <rPr>
            <sz val="8"/>
            <rFont val="Tahoma"/>
            <family val="0"/>
          </rPr>
          <t xml:space="preserve">
</t>
        </r>
      </text>
    </comment>
    <comment ref="K7" authorId="0">
      <text>
        <r>
          <rPr>
            <b/>
            <sz val="8"/>
            <rFont val="Tahoma"/>
            <family val="0"/>
          </rPr>
          <t>Notional Deduction (Gross Deduction - Gross Actual).</t>
        </r>
        <r>
          <rPr>
            <sz val="8"/>
            <rFont val="Tahoma"/>
            <family val="0"/>
          </rPr>
          <t xml:space="preserve">
</t>
        </r>
      </text>
    </comment>
    <comment ref="L7" authorId="0">
      <text>
        <r>
          <rPr>
            <b/>
            <sz val="8"/>
            <rFont val="Tahoma"/>
            <family val="0"/>
          </rPr>
          <t>Enter the lowest economy airfare.</t>
        </r>
        <r>
          <rPr>
            <sz val="8"/>
            <rFont val="Tahoma"/>
            <family val="0"/>
          </rPr>
          <t xml:space="preserve">
</t>
        </r>
      </text>
    </comment>
    <comment ref="M7" authorId="0">
      <text>
        <r>
          <rPr>
            <b/>
            <sz val="8"/>
            <rFont val="Tahoma"/>
            <family val="0"/>
          </rPr>
          <t>Enter the lowest published airfare.</t>
        </r>
        <r>
          <rPr>
            <sz val="8"/>
            <rFont val="Tahoma"/>
            <family val="0"/>
          </rPr>
          <t xml:space="preserve">
</t>
        </r>
      </text>
    </comment>
    <comment ref="N6" authorId="0">
      <text>
        <r>
          <rPr>
            <b/>
            <sz val="8"/>
            <rFont val="Tahoma"/>
            <family val="0"/>
          </rPr>
          <t>Gross Taxable Value, after accounting for domestic &amp; overseas airfares.</t>
        </r>
        <r>
          <rPr>
            <sz val="8"/>
            <rFont val="Tahoma"/>
            <family val="0"/>
          </rPr>
          <t xml:space="preserve">
</t>
        </r>
      </text>
    </comment>
    <comment ref="O6" authorId="0">
      <text>
        <r>
          <rPr>
            <b/>
            <sz val="8"/>
            <rFont val="Tahoma"/>
            <family val="0"/>
          </rPr>
          <t>Enter amount of employee contribution to benefit.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Prelim. Taxable Value, after accounting for otherwise deductible amount &amp; employee contribution.</t>
        </r>
        <r>
          <rPr>
            <sz val="8"/>
            <rFont val="Tahoma"/>
            <family val="0"/>
          </rPr>
          <t xml:space="preserve">
</t>
        </r>
      </text>
    </comment>
    <comment ref="Q6" authorId="0">
      <text>
        <r>
          <rPr>
            <b/>
            <sz val="8"/>
            <rFont val="Tahoma"/>
            <family val="0"/>
          </rPr>
          <t>Enter amount of "in-house" exemption.</t>
        </r>
        <r>
          <rPr>
            <sz val="8"/>
            <rFont val="Tahoma"/>
            <family val="0"/>
          </rPr>
          <t xml:space="preserve">
</t>
        </r>
      </text>
    </comment>
    <comment ref="R6" authorId="0">
      <text>
        <r>
          <rPr>
            <b/>
            <sz val="8"/>
            <rFont val="Tahoma"/>
            <family val="0"/>
          </rPr>
          <t>Taxable Value, after accounting for in-house exemption.</t>
        </r>
        <r>
          <rPr>
            <sz val="8"/>
            <rFont val="Tahoma"/>
            <family val="0"/>
          </rPr>
          <t xml:space="preserve">
</t>
        </r>
      </text>
    </comment>
    <comment ref="S6" authorId="0">
      <text>
        <r>
          <rPr>
            <b/>
            <sz val="8"/>
            <rFont val="Tahoma"/>
            <family val="0"/>
          </rPr>
          <t>Enter Type 1 or Type 2 fringe benefit.</t>
        </r>
        <r>
          <rPr>
            <sz val="8"/>
            <rFont val="Tahoma"/>
            <family val="0"/>
          </rPr>
          <t xml:space="preserve">
</t>
        </r>
      </text>
    </comment>
    <comment ref="T6" authorId="0">
      <text>
        <r>
          <rPr>
            <b/>
            <sz val="8"/>
            <rFont val="Tahoma"/>
            <family val="0"/>
          </rPr>
          <t>Grossed-up Value, using the applicable gross-up factor.</t>
        </r>
        <r>
          <rPr>
            <sz val="8"/>
            <rFont val="Tahoma"/>
            <family val="0"/>
          </rPr>
          <t xml:space="preserve">
</t>
        </r>
      </text>
    </comment>
    <comment ref="U6" authorId="0">
      <text>
        <r>
          <rPr>
            <b/>
            <sz val="8"/>
            <rFont val="Tahoma"/>
            <family val="0"/>
          </rPr>
          <t>Notional FBT payable,
48.5% of grossed-up value.</t>
        </r>
        <r>
          <rPr>
            <sz val="8"/>
            <rFont val="Tahoma"/>
            <family val="0"/>
          </rPr>
          <t xml:space="preserve">
</t>
        </r>
      </text>
    </comment>
    <comment ref="V6" authorId="0">
      <text>
        <r>
          <rPr>
            <b/>
            <sz val="8"/>
            <rFont val="Tahoma"/>
            <family val="0"/>
          </rPr>
          <t>Payment Summary Value.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Anton Gaudry</author>
  </authors>
  <commentList>
    <comment ref="B6" authorId="0">
      <text>
        <r>
          <rPr>
            <b/>
            <sz val="8"/>
            <rFont val="Tahoma"/>
            <family val="0"/>
          </rPr>
          <t>Enter employee's name.</t>
        </r>
        <r>
          <rPr>
            <sz val="8"/>
            <rFont val="Tahoma"/>
            <family val="0"/>
          </rPr>
          <t xml:space="preserve">
</t>
        </r>
      </text>
    </comment>
    <comment ref="C6" authorId="0">
      <text>
        <r>
          <rPr>
            <b/>
            <sz val="8"/>
            <rFont val="Tahoma"/>
            <family val="0"/>
          </rPr>
          <t>Enter employee number, if applicable.</t>
        </r>
        <r>
          <rPr>
            <sz val="8"/>
            <rFont val="Tahoma"/>
            <family val="0"/>
          </rPr>
          <t xml:space="preserve">
</t>
        </r>
      </text>
    </comment>
    <comment ref="D6" authorId="0">
      <text>
        <r>
          <rPr>
            <b/>
            <sz val="8"/>
            <rFont val="Tahoma"/>
            <family val="0"/>
          </rPr>
          <t>Enter car registration number.</t>
        </r>
        <r>
          <rPr>
            <sz val="8"/>
            <rFont val="Tahoma"/>
            <family val="0"/>
          </rPr>
          <t xml:space="preserve">
</t>
        </r>
      </text>
    </comment>
    <comment ref="E6" authorId="0">
      <text>
        <r>
          <rPr>
            <b/>
            <sz val="8"/>
            <rFont val="Tahoma"/>
            <family val="0"/>
          </rPr>
          <t>Enter date car was purchased (or leased).</t>
        </r>
        <r>
          <rPr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0"/>
          </rPr>
          <t>Enter date car was sold (or returned, if leased).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b/>
            <sz val="8"/>
            <rFont val="Tahoma"/>
            <family val="0"/>
          </rPr>
          <t>Enter number of days car was held in the FBT year.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0"/>
          </rPr>
          <t>Enter the depreciable value of the car.</t>
        </r>
        <r>
          <rPr>
            <sz val="8"/>
            <rFont val="Tahoma"/>
            <family val="0"/>
          </rPr>
          <t xml:space="preserve">
</t>
        </r>
      </text>
    </comment>
    <comment ref="I6" authorId="0">
      <text>
        <r>
          <rPr>
            <b/>
            <sz val="8"/>
            <rFont val="Tahoma"/>
            <family val="0"/>
          </rPr>
          <t>Enter number of kilometres when the car was purchased (or leased).</t>
        </r>
        <r>
          <rPr>
            <sz val="8"/>
            <rFont val="Tahoma"/>
            <family val="0"/>
          </rPr>
          <t xml:space="preserve">
</t>
        </r>
      </text>
    </comment>
    <comment ref="J6" authorId="0">
      <text>
        <r>
          <rPr>
            <b/>
            <sz val="8"/>
            <rFont val="Tahoma"/>
            <family val="0"/>
          </rPr>
          <t>Enter number of kilometres when the car was sold (or returned, if leased).</t>
        </r>
        <r>
          <rPr>
            <sz val="8"/>
            <rFont val="Tahoma"/>
            <family val="0"/>
          </rPr>
          <t xml:space="preserve">
</t>
        </r>
      </text>
    </comment>
    <comment ref="K6" authorId="0">
      <text>
        <r>
          <rPr>
            <b/>
            <sz val="8"/>
            <rFont val="Tahoma"/>
            <family val="0"/>
          </rPr>
          <t>Enter the total business kilometres travelled (as per log book).</t>
        </r>
        <r>
          <rPr>
            <sz val="8"/>
            <rFont val="Tahoma"/>
            <family val="0"/>
          </rPr>
          <t xml:space="preserve">
</t>
        </r>
      </text>
    </comment>
    <comment ref="L6" authorId="0">
      <text>
        <r>
          <rPr>
            <b/>
            <sz val="8"/>
            <rFont val="Tahoma"/>
            <family val="0"/>
          </rPr>
          <t>Percentage of business use.</t>
        </r>
        <r>
          <rPr>
            <sz val="8"/>
            <rFont val="Tahoma"/>
            <family val="0"/>
          </rPr>
          <t xml:space="preserve">
</t>
        </r>
      </text>
    </comment>
    <comment ref="M6" authorId="0">
      <text>
        <r>
          <rPr>
            <b/>
            <sz val="8"/>
            <rFont val="Tahoma"/>
            <family val="0"/>
          </rPr>
          <t>Enter total vehicle running costs (incl. GST).</t>
        </r>
        <r>
          <rPr>
            <sz val="8"/>
            <rFont val="Tahoma"/>
            <family val="0"/>
          </rPr>
          <t xml:space="preserve">
</t>
        </r>
      </text>
    </comment>
    <comment ref="N6" authorId="0">
      <text>
        <r>
          <rPr>
            <b/>
            <sz val="8"/>
            <rFont val="Tahoma"/>
            <family val="0"/>
          </rPr>
          <t>Enter total lease payments for FBT year, if the car is leased.</t>
        </r>
        <r>
          <rPr>
            <sz val="8"/>
            <rFont val="Tahoma"/>
            <family val="0"/>
          </rPr>
          <t xml:space="preserve">
</t>
        </r>
      </text>
    </comment>
    <comment ref="O6" authorId="0">
      <text>
        <r>
          <rPr>
            <b/>
            <sz val="8"/>
            <rFont val="Tahoma"/>
            <family val="0"/>
          </rPr>
          <t>Car depreciation amount, if car is owned.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Notional interest, if car is owned.</t>
        </r>
        <r>
          <rPr>
            <sz val="8"/>
            <rFont val="Tahoma"/>
            <family val="0"/>
          </rPr>
          <t xml:space="preserve">
</t>
        </r>
      </text>
    </comment>
    <comment ref="Q6" authorId="0">
      <text>
        <r>
          <rPr>
            <b/>
            <sz val="8"/>
            <rFont val="Tahoma"/>
            <family val="2"/>
          </rPr>
          <t>Gross Taxable Value
(as per statutory formula).</t>
        </r>
      </text>
    </comment>
    <comment ref="R6" authorId="0">
      <text>
        <r>
          <rPr>
            <b/>
            <sz val="8"/>
            <rFont val="Tahoma"/>
            <family val="0"/>
          </rPr>
          <t>Enter amount of employee contribution to benefit.</t>
        </r>
        <r>
          <rPr>
            <sz val="8"/>
            <rFont val="Tahoma"/>
            <family val="0"/>
          </rPr>
          <t xml:space="preserve">
</t>
        </r>
      </text>
    </comment>
    <comment ref="S6" authorId="0">
      <text>
        <r>
          <rPr>
            <b/>
            <sz val="8"/>
            <rFont val="Tahoma"/>
            <family val="0"/>
          </rPr>
          <t>Taxable Value, after accounting for employee contribution.</t>
        </r>
        <r>
          <rPr>
            <sz val="8"/>
            <rFont val="Tahoma"/>
            <family val="0"/>
          </rPr>
          <t xml:space="preserve">
</t>
        </r>
      </text>
    </comment>
    <comment ref="T6" authorId="0">
      <text>
        <r>
          <rPr>
            <b/>
            <sz val="8"/>
            <rFont val="Tahoma"/>
            <family val="0"/>
          </rPr>
          <t>Enter Type 1 or Type 2 fringe benefit.</t>
        </r>
        <r>
          <rPr>
            <sz val="8"/>
            <rFont val="Tahoma"/>
            <family val="0"/>
          </rPr>
          <t xml:space="preserve">
</t>
        </r>
      </text>
    </comment>
    <comment ref="U6" authorId="0">
      <text>
        <r>
          <rPr>
            <b/>
            <sz val="8"/>
            <rFont val="Tahoma"/>
            <family val="0"/>
          </rPr>
          <t>Grossed-up Value, using the applicable gross-up factor.</t>
        </r>
        <r>
          <rPr>
            <sz val="8"/>
            <rFont val="Tahoma"/>
            <family val="0"/>
          </rPr>
          <t xml:space="preserve">
</t>
        </r>
      </text>
    </comment>
    <comment ref="V6" authorId="0">
      <text>
        <r>
          <rPr>
            <b/>
            <sz val="8"/>
            <rFont val="Tahoma"/>
            <family val="0"/>
          </rPr>
          <t>Notional FBT payable, 48.5% of grossed-up value.</t>
        </r>
        <r>
          <rPr>
            <sz val="8"/>
            <rFont val="Tahoma"/>
            <family val="0"/>
          </rPr>
          <t xml:space="preserve">
</t>
        </r>
      </text>
    </comment>
    <comment ref="W6" authorId="0">
      <text>
        <r>
          <rPr>
            <b/>
            <sz val="8"/>
            <rFont val="Tahoma"/>
            <family val="0"/>
          </rPr>
          <t>Payment Summary Value.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Anton Gaudry</author>
  </authors>
  <commentList>
    <comment ref="A6" authorId="0">
      <text>
        <r>
          <rPr>
            <b/>
            <sz val="8"/>
            <rFont val="Tahoma"/>
            <family val="0"/>
          </rPr>
          <t>Enter employee's name.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0"/>
          </rPr>
          <t>Enter employee number, if applicable.</t>
        </r>
        <r>
          <rPr>
            <sz val="8"/>
            <rFont val="Tahoma"/>
            <family val="0"/>
          </rPr>
          <t xml:space="preserve">
</t>
        </r>
      </text>
    </comment>
    <comment ref="C6" authorId="0">
      <text>
        <r>
          <rPr>
            <b/>
            <sz val="8"/>
            <rFont val="Tahoma"/>
            <family val="0"/>
          </rPr>
          <t>Enter a description of the expense.</t>
        </r>
        <r>
          <rPr>
            <sz val="8"/>
            <rFont val="Tahoma"/>
            <family val="0"/>
          </rPr>
          <t xml:space="preserve">
</t>
        </r>
      </text>
    </comment>
    <comment ref="D6" authorId="0">
      <text>
        <r>
          <rPr>
            <b/>
            <sz val="8"/>
            <rFont val="Tahoma"/>
            <family val="0"/>
          </rPr>
          <t>Enter total invoice amount.</t>
        </r>
        <r>
          <rPr>
            <sz val="8"/>
            <rFont val="Tahoma"/>
            <family val="0"/>
          </rPr>
          <t xml:space="preserve">
</t>
        </r>
      </text>
    </comment>
    <comment ref="E6" authorId="0">
      <text>
        <r>
          <rPr>
            <b/>
            <sz val="8"/>
            <rFont val="Tahoma"/>
            <family val="0"/>
          </rPr>
          <t>Enter total amount of expense paid by employer.</t>
        </r>
        <r>
          <rPr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0"/>
          </rPr>
          <t>Total invoice amount, after accounting for amount paid by employer.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b/>
            <sz val="8"/>
            <rFont val="Tahoma"/>
            <family val="0"/>
          </rPr>
          <t>Enter percentage of business  use, if any.</t>
        </r>
        <r>
          <rPr>
            <sz val="8"/>
            <rFont val="Tahoma"/>
            <family val="0"/>
          </rPr>
          <t xml:space="preserve">
</t>
        </r>
      </text>
    </comment>
    <comment ref="H7" authorId="0">
      <text>
        <r>
          <rPr>
            <b/>
            <sz val="8"/>
            <rFont val="Tahoma"/>
            <family val="0"/>
          </rPr>
          <t>Gross Deduction (gross invoice amount x business %).</t>
        </r>
        <r>
          <rPr>
            <sz val="8"/>
            <rFont val="Tahoma"/>
            <family val="0"/>
          </rPr>
          <t xml:space="preserve">
</t>
        </r>
      </text>
    </comment>
    <comment ref="J7" authorId="0">
      <text>
        <r>
          <rPr>
            <b/>
            <sz val="8"/>
            <rFont val="Tahoma"/>
            <family val="0"/>
          </rPr>
          <t>Actual Deduction (value of tax deduction available to employee).</t>
        </r>
        <r>
          <rPr>
            <sz val="8"/>
            <rFont val="Tahoma"/>
            <family val="0"/>
          </rPr>
          <t xml:space="preserve">
</t>
        </r>
      </text>
    </comment>
    <comment ref="K7" authorId="0">
      <text>
        <r>
          <rPr>
            <b/>
            <sz val="8"/>
            <rFont val="Tahoma"/>
            <family val="0"/>
          </rPr>
          <t>Notional Deduction (Gross Deduction - Gross Actual).</t>
        </r>
      </text>
    </comment>
    <comment ref="L6" authorId="0">
      <text>
        <r>
          <rPr>
            <b/>
            <sz val="8"/>
            <rFont val="Tahoma"/>
            <family val="0"/>
          </rPr>
          <t>Enter amount of employee contribution to benefit.</t>
        </r>
        <r>
          <rPr>
            <sz val="8"/>
            <rFont val="Tahoma"/>
            <family val="0"/>
          </rPr>
          <t xml:space="preserve">
</t>
        </r>
      </text>
    </comment>
    <comment ref="M6" authorId="0">
      <text>
        <r>
          <rPr>
            <b/>
            <sz val="8"/>
            <rFont val="Tahoma"/>
            <family val="0"/>
          </rPr>
          <t>Prelim. Taxable Value, after accounting for otherwise deductible amount &amp; employee contribution.</t>
        </r>
        <r>
          <rPr>
            <sz val="8"/>
            <rFont val="Tahoma"/>
            <family val="0"/>
          </rPr>
          <t xml:space="preserve">
</t>
        </r>
      </text>
    </comment>
    <comment ref="N6" authorId="0">
      <text>
        <r>
          <rPr>
            <b/>
            <sz val="8"/>
            <rFont val="Tahoma"/>
            <family val="0"/>
          </rPr>
          <t>Enter amount of "in-house" exemption.</t>
        </r>
        <r>
          <rPr>
            <sz val="8"/>
            <rFont val="Tahoma"/>
            <family val="0"/>
          </rPr>
          <t xml:space="preserve">
</t>
        </r>
      </text>
    </comment>
    <comment ref="O6" authorId="0">
      <text>
        <r>
          <rPr>
            <b/>
            <sz val="8"/>
            <rFont val="Tahoma"/>
            <family val="0"/>
          </rPr>
          <t>Taxable Value, after accounting for in-house exemption.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Enter Type 1 or Type 2 fringe benefit.</t>
        </r>
        <r>
          <rPr>
            <sz val="8"/>
            <rFont val="Tahoma"/>
            <family val="0"/>
          </rPr>
          <t xml:space="preserve">
</t>
        </r>
      </text>
    </comment>
    <comment ref="Q6" authorId="0">
      <text>
        <r>
          <rPr>
            <b/>
            <sz val="8"/>
            <rFont val="Tahoma"/>
            <family val="0"/>
          </rPr>
          <t>Grossed-up Value, using the applicable gross-up factor.</t>
        </r>
        <r>
          <rPr>
            <sz val="8"/>
            <rFont val="Tahoma"/>
            <family val="0"/>
          </rPr>
          <t xml:space="preserve">
</t>
        </r>
      </text>
    </comment>
    <comment ref="R6" authorId="0">
      <text>
        <r>
          <rPr>
            <b/>
            <sz val="8"/>
            <rFont val="Tahoma"/>
            <family val="0"/>
          </rPr>
          <t>Notional FBT payable,
48.5% of grossed-up value.</t>
        </r>
        <r>
          <rPr>
            <sz val="8"/>
            <rFont val="Tahoma"/>
            <family val="0"/>
          </rPr>
          <t xml:space="preserve">
</t>
        </r>
      </text>
    </comment>
    <comment ref="S6" authorId="0">
      <text>
        <r>
          <rPr>
            <b/>
            <sz val="8"/>
            <rFont val="Tahoma"/>
            <family val="0"/>
          </rPr>
          <t>Payment Summary Value.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Anton Gaudry</author>
  </authors>
  <commentList>
    <comment ref="A6" authorId="0">
      <text>
        <r>
          <rPr>
            <b/>
            <sz val="8"/>
            <rFont val="Tahoma"/>
            <family val="0"/>
          </rPr>
          <t>Enter employee's name.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0"/>
          </rPr>
          <t>Enter employee number, if applicable.</t>
        </r>
        <r>
          <rPr>
            <sz val="8"/>
            <rFont val="Tahoma"/>
            <family val="0"/>
          </rPr>
          <t xml:space="preserve">
</t>
        </r>
      </text>
    </comment>
    <comment ref="C6" authorId="0">
      <text>
        <r>
          <rPr>
            <b/>
            <sz val="8"/>
            <rFont val="Tahoma"/>
            <family val="0"/>
          </rPr>
          <t>Enter a description of the property.</t>
        </r>
        <r>
          <rPr>
            <sz val="8"/>
            <rFont val="Tahoma"/>
            <family val="0"/>
          </rPr>
          <t xml:space="preserve">
</t>
        </r>
      </text>
    </comment>
    <comment ref="D6" authorId="0">
      <text>
        <r>
          <rPr>
            <b/>
            <sz val="8"/>
            <rFont val="Tahoma"/>
            <family val="0"/>
          </rPr>
          <t>Enter total invoice amount.</t>
        </r>
        <r>
          <rPr>
            <sz val="8"/>
            <rFont val="Tahoma"/>
            <family val="0"/>
          </rPr>
          <t xml:space="preserve">
</t>
        </r>
      </text>
    </comment>
    <comment ref="E6" authorId="0">
      <text>
        <r>
          <rPr>
            <b/>
            <sz val="8"/>
            <rFont val="Tahoma"/>
            <family val="0"/>
          </rPr>
          <t>Enter total amount of expense paid by employer.</t>
        </r>
        <r>
          <rPr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0"/>
          </rPr>
          <t>Total invoice amount, after accounting for amount paid by employer.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b/>
            <sz val="8"/>
            <rFont val="Tahoma"/>
            <family val="0"/>
          </rPr>
          <t>Enter percentage of business  use, if any.</t>
        </r>
        <r>
          <rPr>
            <sz val="8"/>
            <rFont val="Tahoma"/>
            <family val="0"/>
          </rPr>
          <t xml:space="preserve">
</t>
        </r>
      </text>
    </comment>
    <comment ref="J7" authorId="0">
      <text>
        <r>
          <rPr>
            <b/>
            <sz val="8"/>
            <rFont val="Tahoma"/>
            <family val="0"/>
          </rPr>
          <t xml:space="preserve">Goods that are manufactured, produced or processed for sale by the employer.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0"/>
          </rPr>
          <t xml:space="preserve"> Enter the lowest arm’s length price (incl. GST) of the goods sold by wholesale. </t>
        </r>
        <r>
          <rPr>
            <sz val="8"/>
            <rFont val="Tahoma"/>
            <family val="0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0"/>
          </rPr>
          <t>Enter the lowest arm’s length price of the goods sold direct to the public (ie. retail sales).</t>
        </r>
      </text>
    </comment>
    <comment ref="J8" authorId="0">
      <text>
        <r>
          <rPr>
            <b/>
            <sz val="8"/>
            <rFont val="Tahoma"/>
            <family val="0"/>
          </rPr>
          <t xml:space="preserve">Enter the lowest expected arm’s length price to the public of goods being sold as ‘seconds’ or rejects.  </t>
        </r>
        <r>
          <rPr>
            <sz val="8"/>
            <rFont val="Tahoma"/>
            <family val="0"/>
          </rPr>
          <t xml:space="preserve">
</t>
        </r>
      </text>
    </comment>
    <comment ref="L7" authorId="0">
      <text>
        <r>
          <rPr>
            <b/>
            <sz val="8"/>
            <rFont val="Tahoma"/>
            <family val="0"/>
          </rPr>
          <t>Goods that are not manufactured, but purchased.</t>
        </r>
        <r>
          <rPr>
            <sz val="8"/>
            <rFont val="Tahoma"/>
            <family val="0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0"/>
          </rPr>
          <t>Enter the arm’s length purchase price (incl. GST) of the goods for re-sale.</t>
        </r>
        <r>
          <rPr>
            <sz val="8"/>
            <rFont val="Tahoma"/>
            <family val="0"/>
          </rPr>
          <t xml:space="preserve">
</t>
        </r>
      </text>
    </comment>
    <comment ref="L8" authorId="0">
      <text>
        <r>
          <rPr>
            <b/>
            <sz val="8"/>
            <rFont val="Tahoma"/>
            <family val="0"/>
          </rPr>
          <t>Enter the arm’s length value of the goods (incl. GST).</t>
        </r>
        <r>
          <rPr>
            <sz val="8"/>
            <rFont val="Tahoma"/>
            <family val="0"/>
          </rPr>
          <t xml:space="preserve">
</t>
        </r>
      </text>
    </comment>
    <comment ref="M6" authorId="0">
      <text>
        <r>
          <rPr>
            <b/>
            <sz val="8"/>
            <rFont val="Tahoma"/>
            <family val="0"/>
          </rPr>
          <t>Gross Taxable Value.</t>
        </r>
        <r>
          <rPr>
            <sz val="8"/>
            <rFont val="Tahoma"/>
            <family val="0"/>
          </rPr>
          <t xml:space="preserve">
</t>
        </r>
      </text>
    </comment>
    <comment ref="N6" authorId="0">
      <text>
        <r>
          <rPr>
            <b/>
            <sz val="8"/>
            <rFont val="Tahoma"/>
            <family val="0"/>
          </rPr>
          <t>Enter the amount calculated as ‘otherwise deductible’.</t>
        </r>
        <r>
          <rPr>
            <sz val="8"/>
            <rFont val="Tahoma"/>
            <family val="0"/>
          </rPr>
          <t xml:space="preserve">
</t>
        </r>
      </text>
    </comment>
    <comment ref="O6" authorId="0">
      <text>
        <r>
          <rPr>
            <b/>
            <sz val="8"/>
            <rFont val="Tahoma"/>
            <family val="0"/>
          </rPr>
          <t>Enter amount of employee contribution to benefit.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Prelim. Taxable Value, after accounting for otherwise deductible amount &amp; employee contribution.</t>
        </r>
        <r>
          <rPr>
            <sz val="8"/>
            <rFont val="Tahoma"/>
            <family val="0"/>
          </rPr>
          <t xml:space="preserve">
</t>
        </r>
      </text>
    </comment>
    <comment ref="Q6" authorId="0">
      <text>
        <r>
          <rPr>
            <b/>
            <sz val="8"/>
            <rFont val="Tahoma"/>
            <family val="0"/>
          </rPr>
          <t>Enter amount of "in-house" exemption.</t>
        </r>
        <r>
          <rPr>
            <sz val="8"/>
            <rFont val="Tahoma"/>
            <family val="0"/>
          </rPr>
          <t xml:space="preserve">
</t>
        </r>
      </text>
    </comment>
    <comment ref="S6" authorId="0">
      <text>
        <r>
          <rPr>
            <b/>
            <sz val="8"/>
            <rFont val="Tahoma"/>
            <family val="0"/>
          </rPr>
          <t>Taxable Value, after accounting for in-house exemption.</t>
        </r>
        <r>
          <rPr>
            <sz val="8"/>
            <rFont val="Tahoma"/>
            <family val="0"/>
          </rPr>
          <t xml:space="preserve">
</t>
        </r>
      </text>
    </comment>
    <comment ref="T6" authorId="0">
      <text>
        <r>
          <rPr>
            <b/>
            <sz val="8"/>
            <rFont val="Tahoma"/>
            <family val="0"/>
          </rPr>
          <t>Enter Type 1 or Type 2 fringe benefit.</t>
        </r>
        <r>
          <rPr>
            <sz val="8"/>
            <rFont val="Tahoma"/>
            <family val="0"/>
          </rPr>
          <t xml:space="preserve">
</t>
        </r>
      </text>
    </comment>
    <comment ref="U6" authorId="0">
      <text>
        <r>
          <rPr>
            <b/>
            <sz val="8"/>
            <rFont val="Tahoma"/>
            <family val="0"/>
          </rPr>
          <t>Grossed-up Value, using the applicable gross-up factor.</t>
        </r>
        <r>
          <rPr>
            <sz val="8"/>
            <rFont val="Tahoma"/>
            <family val="0"/>
          </rPr>
          <t xml:space="preserve">
</t>
        </r>
      </text>
    </comment>
    <comment ref="V6" authorId="0">
      <text>
        <r>
          <rPr>
            <b/>
            <sz val="8"/>
            <rFont val="Tahoma"/>
            <family val="0"/>
          </rPr>
          <t>Notional FBT payable,
48.5% of grossed-up value.</t>
        </r>
      </text>
    </comment>
    <comment ref="W6" authorId="0">
      <text>
        <r>
          <rPr>
            <b/>
            <sz val="8"/>
            <rFont val="Tahoma"/>
            <family val="0"/>
          </rPr>
          <t>Payment Summary Value.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Anton Gaudry</author>
  </authors>
  <commentList>
    <comment ref="A6" authorId="0">
      <text>
        <r>
          <rPr>
            <b/>
            <sz val="8"/>
            <rFont val="Tahoma"/>
            <family val="0"/>
          </rPr>
          <t>Enter employee's name.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0"/>
          </rPr>
          <t>Enter employee number, if applicable.</t>
        </r>
        <r>
          <rPr>
            <sz val="8"/>
            <rFont val="Tahoma"/>
            <family val="0"/>
          </rPr>
          <t xml:space="preserve">
</t>
        </r>
      </text>
    </comment>
    <comment ref="C6" authorId="0">
      <text>
        <r>
          <rPr>
            <b/>
            <sz val="8"/>
            <rFont val="Tahoma"/>
            <family val="0"/>
          </rPr>
          <t>Enter a description of the expense.</t>
        </r>
        <r>
          <rPr>
            <sz val="8"/>
            <rFont val="Tahoma"/>
            <family val="0"/>
          </rPr>
          <t xml:space="preserve">
</t>
        </r>
      </text>
    </comment>
    <comment ref="D6" authorId="0">
      <text>
        <r>
          <rPr>
            <b/>
            <sz val="8"/>
            <rFont val="Tahoma"/>
            <family val="0"/>
          </rPr>
          <t>Enter total invoice amount.</t>
        </r>
        <r>
          <rPr>
            <sz val="8"/>
            <rFont val="Tahoma"/>
            <family val="0"/>
          </rPr>
          <t xml:space="preserve">
</t>
        </r>
      </text>
    </comment>
    <comment ref="E6" authorId="0">
      <text>
        <r>
          <rPr>
            <b/>
            <sz val="8"/>
            <rFont val="Tahoma"/>
            <family val="0"/>
          </rPr>
          <t>Enter total amount of expense paid by employer.</t>
        </r>
        <r>
          <rPr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0"/>
          </rPr>
          <t>Total invoice amount, after accounting for amount paid by employer.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b/>
            <sz val="8"/>
            <rFont val="Tahoma"/>
            <family val="0"/>
          </rPr>
          <t>Enter percentage of business  use, if any.</t>
        </r>
        <r>
          <rPr>
            <sz val="8"/>
            <rFont val="Tahoma"/>
            <family val="0"/>
          </rPr>
          <t xml:space="preserve">
</t>
        </r>
      </text>
    </comment>
    <comment ref="H7" authorId="0">
      <text>
        <r>
          <rPr>
            <b/>
            <sz val="8"/>
            <rFont val="Tahoma"/>
            <family val="0"/>
          </rPr>
          <t>Gross Deduction (gross invoice amount x business %).</t>
        </r>
        <r>
          <rPr>
            <sz val="8"/>
            <rFont val="Tahoma"/>
            <family val="0"/>
          </rPr>
          <t xml:space="preserve">
</t>
        </r>
      </text>
    </comment>
    <comment ref="J7" authorId="0">
      <text>
        <r>
          <rPr>
            <b/>
            <sz val="8"/>
            <rFont val="Tahoma"/>
            <family val="0"/>
          </rPr>
          <t>Actual Deduction (value of tax deduction available to employee).</t>
        </r>
        <r>
          <rPr>
            <sz val="8"/>
            <rFont val="Tahoma"/>
            <family val="0"/>
          </rPr>
          <t xml:space="preserve">
</t>
        </r>
      </text>
    </comment>
    <comment ref="K7" authorId="0">
      <text>
        <r>
          <rPr>
            <b/>
            <sz val="8"/>
            <rFont val="Tahoma"/>
            <family val="0"/>
          </rPr>
          <t>Notional Deduction (Gross Deduction - Gross Actual).</t>
        </r>
        <r>
          <rPr>
            <sz val="8"/>
            <rFont val="Tahoma"/>
            <family val="0"/>
          </rPr>
          <t xml:space="preserve">
</t>
        </r>
      </text>
    </comment>
    <comment ref="L7" authorId="0">
      <text>
        <r>
          <rPr>
            <b/>
            <sz val="8"/>
            <rFont val="Tahoma"/>
            <family val="0"/>
          </rPr>
          <t>If the same goods/services are normally provided by the employer in the ordinary course of business direct to the public, enter the lowest arm’s length price (incl. GST).</t>
        </r>
        <r>
          <rPr>
            <sz val="8"/>
            <rFont val="Tahoma"/>
            <family val="0"/>
          </rPr>
          <t xml:space="preserve">
</t>
        </r>
      </text>
    </comment>
    <comment ref="M7" authorId="0">
      <text>
        <r>
          <rPr>
            <b/>
            <sz val="8"/>
            <rFont val="Tahoma"/>
            <family val="0"/>
          </rPr>
          <t>If the goods/services are "seconds" or "rejects", enter the lowest arm’s length price (incl. GST).</t>
        </r>
        <r>
          <rPr>
            <sz val="8"/>
            <rFont val="Tahoma"/>
            <family val="0"/>
          </rPr>
          <t xml:space="preserve">
</t>
        </r>
      </text>
    </comment>
    <comment ref="N7" authorId="0">
      <text>
        <r>
          <rPr>
            <b/>
            <sz val="8"/>
            <rFont val="Tahoma"/>
            <family val="0"/>
          </rPr>
          <t>If the same goods or services are NOT normally provided by the employer in the ordinary course of business, enter the arm’s length value (incl. GST).</t>
        </r>
        <r>
          <rPr>
            <sz val="8"/>
            <rFont val="Tahoma"/>
            <family val="0"/>
          </rPr>
          <t xml:space="preserve">
</t>
        </r>
      </text>
    </comment>
    <comment ref="O6" authorId="0">
      <text>
        <r>
          <rPr>
            <b/>
            <sz val="8"/>
            <rFont val="Tahoma"/>
            <family val="0"/>
          </rPr>
          <t>Gross Taxable Value.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Enter amount of employee contribution to benefit.</t>
        </r>
        <r>
          <rPr>
            <sz val="8"/>
            <rFont val="Tahoma"/>
            <family val="0"/>
          </rPr>
          <t xml:space="preserve">
</t>
        </r>
      </text>
    </comment>
    <comment ref="Q6" authorId="0">
      <text>
        <r>
          <rPr>
            <b/>
            <sz val="8"/>
            <rFont val="Tahoma"/>
            <family val="0"/>
          </rPr>
          <t>Prelim. Taxable Value, after accounting for otherwise deductible amount &amp; employee contribution.</t>
        </r>
        <r>
          <rPr>
            <sz val="8"/>
            <rFont val="Tahoma"/>
            <family val="0"/>
          </rPr>
          <t xml:space="preserve">
</t>
        </r>
      </text>
    </comment>
    <comment ref="R6" authorId="0">
      <text>
        <r>
          <rPr>
            <b/>
            <sz val="8"/>
            <rFont val="Tahoma"/>
            <family val="0"/>
          </rPr>
          <t>Enter amount of "in-house" exemption.</t>
        </r>
        <r>
          <rPr>
            <sz val="8"/>
            <rFont val="Tahoma"/>
            <family val="0"/>
          </rPr>
          <t xml:space="preserve">
</t>
        </r>
      </text>
    </comment>
    <comment ref="S6" authorId="0">
      <text>
        <r>
          <rPr>
            <b/>
            <sz val="8"/>
            <rFont val="Tahoma"/>
            <family val="0"/>
          </rPr>
          <t>Taxable Value, after accounting for in-house exemption.</t>
        </r>
        <r>
          <rPr>
            <sz val="8"/>
            <rFont val="Tahoma"/>
            <family val="0"/>
          </rPr>
          <t xml:space="preserve">
</t>
        </r>
      </text>
    </comment>
    <comment ref="T6" authorId="0">
      <text>
        <r>
          <rPr>
            <b/>
            <sz val="8"/>
            <rFont val="Tahoma"/>
            <family val="0"/>
          </rPr>
          <t>Enter Type 1 or Type 2 fringe benefit.</t>
        </r>
        <r>
          <rPr>
            <sz val="8"/>
            <rFont val="Tahoma"/>
            <family val="0"/>
          </rPr>
          <t xml:space="preserve">
</t>
        </r>
      </text>
    </comment>
    <comment ref="U6" authorId="0">
      <text>
        <r>
          <rPr>
            <b/>
            <sz val="8"/>
            <rFont val="Tahoma"/>
            <family val="0"/>
          </rPr>
          <t>Grossed-up Value, using the applicable gross-up factor.</t>
        </r>
        <r>
          <rPr>
            <sz val="8"/>
            <rFont val="Tahoma"/>
            <family val="0"/>
          </rPr>
          <t xml:space="preserve">
</t>
        </r>
      </text>
    </comment>
    <comment ref="V6" authorId="0">
      <text>
        <r>
          <rPr>
            <b/>
            <sz val="8"/>
            <rFont val="Tahoma"/>
            <family val="0"/>
          </rPr>
          <t>Notional FBT payable,
48.5% of grossed-up value.</t>
        </r>
        <r>
          <rPr>
            <sz val="8"/>
            <rFont val="Tahoma"/>
            <family val="0"/>
          </rPr>
          <t xml:space="preserve">
</t>
        </r>
      </text>
    </comment>
    <comment ref="W6" authorId="0">
      <text>
        <r>
          <rPr>
            <b/>
            <sz val="8"/>
            <rFont val="Tahoma"/>
            <family val="0"/>
          </rPr>
          <t>Payment Summary Value.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Anton Gaudry</author>
  </authors>
  <commentList>
    <comment ref="A6" authorId="0">
      <text>
        <r>
          <rPr>
            <b/>
            <sz val="8"/>
            <rFont val="Tahoma"/>
            <family val="0"/>
          </rPr>
          <t>Enter employee's name.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0"/>
          </rPr>
          <t>Enter employee number, if applicable.</t>
        </r>
        <r>
          <rPr>
            <sz val="8"/>
            <rFont val="Tahoma"/>
            <family val="0"/>
          </rPr>
          <t xml:space="preserve">
</t>
        </r>
      </text>
    </comment>
    <comment ref="C6" authorId="0">
      <text>
        <r>
          <rPr>
            <b/>
            <sz val="8"/>
            <rFont val="Tahoma"/>
            <family val="0"/>
          </rPr>
          <t>Enter details of the nature of the meal entertainment provided.</t>
        </r>
        <r>
          <rPr>
            <sz val="8"/>
            <rFont val="Tahoma"/>
            <family val="0"/>
          </rPr>
          <t xml:space="preserve">
</t>
        </r>
      </text>
    </comment>
    <comment ref="D6" authorId="0">
      <text>
        <r>
          <rPr>
            <b/>
            <sz val="8"/>
            <rFont val="Tahoma"/>
            <family val="0"/>
          </rPr>
          <t>Enter the total cost (incl. GST) of the meal entertainment.</t>
        </r>
        <r>
          <rPr>
            <sz val="8"/>
            <rFont val="Tahoma"/>
            <family val="0"/>
          </rPr>
          <t xml:space="preserve">
</t>
        </r>
      </text>
    </comment>
    <comment ref="E6" authorId="0">
      <text>
        <r>
          <rPr>
            <b/>
            <sz val="8"/>
            <rFont val="Tahoma"/>
            <family val="0"/>
          </rPr>
          <t>Enter the total amount paid by the employer.</t>
        </r>
        <r>
          <rPr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0"/>
          </rPr>
          <t>Amount Paid by Employee (total cost - amount paid by the employer).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b/>
            <sz val="8"/>
            <rFont val="Tahoma"/>
            <family val="0"/>
          </rPr>
          <t xml:space="preserve">Taxable Value (amount paid by the employer x relevant meal entertainment percentage). 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0"/>
          </rPr>
          <t>Enter Type 1 or Type 2 fringe benefit.</t>
        </r>
        <r>
          <rPr>
            <sz val="8"/>
            <rFont val="Tahoma"/>
            <family val="0"/>
          </rPr>
          <t xml:space="preserve">
</t>
        </r>
      </text>
    </comment>
    <comment ref="I6" authorId="0">
      <text>
        <r>
          <rPr>
            <b/>
            <sz val="8"/>
            <rFont val="Tahoma"/>
            <family val="0"/>
          </rPr>
          <t>Grossed-up Value, using the applicable gross-up factor.</t>
        </r>
        <r>
          <rPr>
            <sz val="8"/>
            <rFont val="Tahoma"/>
            <family val="0"/>
          </rPr>
          <t xml:space="preserve">
</t>
        </r>
      </text>
    </comment>
    <comment ref="J6" authorId="0">
      <text>
        <r>
          <rPr>
            <b/>
            <sz val="8"/>
            <rFont val="Tahoma"/>
            <family val="0"/>
          </rPr>
          <t>Notional FBT payable,
48.5% of grossed-up value.</t>
        </r>
        <r>
          <rPr>
            <sz val="8"/>
            <rFont val="Tahoma"/>
            <family val="0"/>
          </rPr>
          <t xml:space="preserve">
</t>
        </r>
      </text>
    </comment>
    <comment ref="K6" authorId="0">
      <text>
        <r>
          <rPr>
            <b/>
            <sz val="8"/>
            <rFont val="Tahoma"/>
            <family val="0"/>
          </rPr>
          <t>Payment Summary Value = 0 (meal entertainment benefits are NOT reportable fringe benefits).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Anton Gaudry</author>
  </authors>
  <commentList>
    <comment ref="A6" authorId="0">
      <text>
        <r>
          <rPr>
            <b/>
            <sz val="8"/>
            <rFont val="Tahoma"/>
            <family val="0"/>
          </rPr>
          <t>Enter employee's name.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0"/>
          </rPr>
          <t>Enter employee number, if applicable.</t>
        </r>
        <r>
          <rPr>
            <sz val="8"/>
            <rFont val="Tahoma"/>
            <family val="0"/>
          </rPr>
          <t xml:space="preserve">
</t>
        </r>
      </text>
    </comment>
    <comment ref="C6" authorId="0">
      <text>
        <r>
          <rPr>
            <b/>
            <sz val="8"/>
            <rFont val="Tahoma"/>
            <family val="0"/>
          </rPr>
          <t>Enter details of the nature of the meal entertainment provided.</t>
        </r>
        <r>
          <rPr>
            <sz val="8"/>
            <rFont val="Tahoma"/>
            <family val="0"/>
          </rPr>
          <t xml:space="preserve">
</t>
        </r>
      </text>
    </comment>
    <comment ref="D6" authorId="0">
      <text>
        <r>
          <rPr>
            <b/>
            <sz val="8"/>
            <rFont val="Tahoma"/>
            <family val="0"/>
          </rPr>
          <t>Enter the total amount paid by the employer for the entertainment.</t>
        </r>
        <r>
          <rPr>
            <sz val="8"/>
            <rFont val="Tahoma"/>
            <family val="0"/>
          </rPr>
          <t xml:space="preserve">
</t>
        </r>
      </text>
    </comment>
    <comment ref="E6" authorId="0">
      <text>
        <r>
          <rPr>
            <b/>
            <sz val="8"/>
            <rFont val="Tahoma"/>
            <family val="0"/>
          </rPr>
          <t>Enter the total number of persons that attended.</t>
        </r>
        <r>
          <rPr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0"/>
          </rPr>
          <t>Enter the total number of employees or associates that attended.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b/>
            <sz val="8"/>
            <rFont val="Tahoma"/>
            <family val="0"/>
          </rPr>
          <t>Taxable Value  (the total entertainment cost to the extent it relates to employees and associates).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0"/>
          </rPr>
          <t>Enter Type 1 or Type 2 fringe benefit.</t>
        </r>
        <r>
          <rPr>
            <sz val="8"/>
            <rFont val="Tahoma"/>
            <family val="0"/>
          </rPr>
          <t xml:space="preserve">
</t>
        </r>
      </text>
    </comment>
    <comment ref="J6" authorId="0">
      <text>
        <r>
          <rPr>
            <b/>
            <sz val="8"/>
            <rFont val="Tahoma"/>
            <family val="0"/>
          </rPr>
          <t>Grossed-up Value, using the applicable gross-up factor.</t>
        </r>
        <r>
          <rPr>
            <sz val="8"/>
            <rFont val="Tahoma"/>
            <family val="0"/>
          </rPr>
          <t xml:space="preserve">
</t>
        </r>
      </text>
    </comment>
    <comment ref="K6" authorId="0">
      <text>
        <r>
          <rPr>
            <b/>
            <sz val="8"/>
            <rFont val="Tahoma"/>
            <family val="0"/>
          </rPr>
          <t>Notional FBT payable,
48.5% of grossed-up value.</t>
        </r>
        <r>
          <rPr>
            <sz val="8"/>
            <rFont val="Tahoma"/>
            <family val="0"/>
          </rPr>
          <t xml:space="preserve">
</t>
        </r>
      </text>
    </comment>
    <comment ref="L6" authorId="0">
      <text>
        <r>
          <rPr>
            <b/>
            <sz val="8"/>
            <rFont val="Tahoma"/>
            <family val="0"/>
          </rPr>
          <t>Payment Summary Value.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Anton Gaudry</author>
  </authors>
  <commentList>
    <comment ref="A7" authorId="0">
      <text>
        <r>
          <rPr>
            <b/>
            <sz val="8"/>
            <rFont val="Tahoma"/>
            <family val="0"/>
          </rPr>
          <t>Enter employee's name.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>Enter employee number, if applicable.</t>
        </r>
        <r>
          <rPr>
            <sz val="8"/>
            <rFont val="Tahoma"/>
            <family val="0"/>
          </rPr>
          <t xml:space="preserve">
</t>
        </r>
      </text>
    </comment>
    <comment ref="W7" authorId="0">
      <text>
        <r>
          <rPr>
            <b/>
            <sz val="8"/>
            <rFont val="Tahoma"/>
            <family val="0"/>
          </rPr>
          <t>Payment Summary Value = 0 (car parking benefits are NOT reportable fringe benefits).</t>
        </r>
        <r>
          <rPr>
            <sz val="8"/>
            <rFont val="Tahoma"/>
            <family val="0"/>
          </rPr>
          <t xml:space="preserve">
</t>
        </r>
      </text>
    </comment>
    <comment ref="V7" authorId="0">
      <text>
        <r>
          <rPr>
            <b/>
            <sz val="8"/>
            <rFont val="Tahoma"/>
            <family val="0"/>
          </rPr>
          <t>Notional FBT payable,
48.5% of grossed-up value.</t>
        </r>
        <r>
          <rPr>
            <sz val="8"/>
            <rFont val="Tahoma"/>
            <family val="0"/>
          </rPr>
          <t xml:space="preserve">
</t>
        </r>
      </text>
    </comment>
    <comment ref="U7" authorId="0">
      <text>
        <r>
          <rPr>
            <b/>
            <sz val="8"/>
            <rFont val="Tahoma"/>
            <family val="0"/>
          </rPr>
          <t>Grossed-up Value, using the applicable gross-up factor.</t>
        </r>
        <r>
          <rPr>
            <sz val="8"/>
            <rFont val="Tahoma"/>
            <family val="0"/>
          </rPr>
          <t xml:space="preserve">
</t>
        </r>
      </text>
    </comment>
    <comment ref="T7" authorId="0">
      <text>
        <r>
          <rPr>
            <b/>
            <sz val="8"/>
            <rFont val="Tahoma"/>
            <family val="0"/>
          </rPr>
          <t>Enter Type 1 or Type 2 fringe benefit.</t>
        </r>
        <r>
          <rPr>
            <sz val="8"/>
            <rFont val="Tahoma"/>
            <family val="0"/>
          </rPr>
          <t xml:space="preserve">
</t>
        </r>
      </text>
    </comment>
    <comment ref="S7" authorId="0">
      <text>
        <r>
          <rPr>
            <b/>
            <sz val="8"/>
            <rFont val="Tahoma"/>
            <family val="0"/>
          </rPr>
          <t>Taxable Value, after accounting for employee contribution.</t>
        </r>
        <r>
          <rPr>
            <sz val="8"/>
            <rFont val="Tahoma"/>
            <family val="0"/>
          </rPr>
          <t xml:space="preserve">
</t>
        </r>
      </text>
    </comment>
    <comment ref="R7" authorId="0">
      <text>
        <r>
          <rPr>
            <b/>
            <sz val="8"/>
            <rFont val="Tahoma"/>
            <family val="0"/>
          </rPr>
          <t>Enter amount of employee contribution to benefit.</t>
        </r>
        <r>
          <rPr>
            <sz val="8"/>
            <rFont val="Tahoma"/>
            <family val="0"/>
          </rPr>
          <t xml:space="preserve">
</t>
        </r>
      </text>
    </comment>
    <comment ref="C7" authorId="0">
      <text>
        <r>
          <rPr>
            <b/>
            <sz val="8"/>
            <rFont val="Tahoma"/>
            <family val="0"/>
          </rPr>
          <t>Enter date benefit first provided in FBT year.</t>
        </r>
        <r>
          <rPr>
            <sz val="8"/>
            <rFont val="Tahoma"/>
            <family val="0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0"/>
          </rPr>
          <t>Enter lowest all day rate.</t>
        </r>
        <r>
          <rPr>
            <sz val="8"/>
            <rFont val="Tahoma"/>
            <family val="0"/>
          </rPr>
          <t xml:space="preserve">
</t>
        </r>
      </text>
    </comment>
    <comment ref="E7" authorId="0">
      <text>
        <r>
          <rPr>
            <b/>
            <sz val="8"/>
            <rFont val="Tahoma"/>
            <family val="0"/>
          </rPr>
          <t>Enter date benefit last provided in FBT year.</t>
        </r>
        <r>
          <rPr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0"/>
          </rPr>
          <t>Enter lowest all day rate.</t>
        </r>
        <r>
          <rPr>
            <sz val="8"/>
            <rFont val="Tahoma"/>
            <family val="0"/>
          </rPr>
          <t xml:space="preserve">
</t>
        </r>
      </text>
    </comment>
    <comment ref="G7" authorId="0">
      <text>
        <r>
          <rPr>
            <b/>
            <sz val="8"/>
            <rFont val="Tahoma"/>
            <family val="0"/>
          </rPr>
          <t>Enter number of days benefit provided in FBT year.</t>
        </r>
        <r>
          <rPr>
            <sz val="8"/>
            <rFont val="Tahoma"/>
            <family val="0"/>
          </rPr>
          <t xml:space="preserve">
</t>
        </r>
      </text>
    </comment>
    <comment ref="H7" authorId="0">
      <text>
        <r>
          <rPr>
            <b/>
            <sz val="8"/>
            <rFont val="Tahoma"/>
            <family val="0"/>
          </rPr>
          <t>Average cost of car parking.</t>
        </r>
        <r>
          <rPr>
            <sz val="8"/>
            <rFont val="Tahoma"/>
            <family val="0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0"/>
          </rPr>
          <t>Enter the number of days a car parking fringe benefits was provided during the FBT year.</t>
        </r>
        <r>
          <rPr>
            <sz val="8"/>
            <rFont val="Tahoma"/>
            <family val="0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0"/>
          </rPr>
          <t>Enter number of days benefit provided (refer column 'G').</t>
        </r>
        <r>
          <rPr>
            <sz val="8"/>
            <rFont val="Tahoma"/>
            <family val="0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0"/>
          </rPr>
          <t>Enter the number of days a car parking fringe benefits was provided during the FBT year.</t>
        </r>
      </text>
    </comment>
    <comment ref="L8" authorId="0">
      <text>
        <r>
          <rPr>
            <b/>
            <sz val="8"/>
            <rFont val="Tahoma"/>
            <family val="0"/>
          </rPr>
          <t>Enter the number of car parking fringe benefits as per register.</t>
        </r>
        <r>
          <rPr>
            <sz val="8"/>
            <rFont val="Tahoma"/>
            <family val="0"/>
          </rPr>
          <t xml:space="preserve">
</t>
        </r>
      </text>
    </comment>
    <comment ref="M8" authorId="0">
      <text>
        <r>
          <rPr>
            <b/>
            <sz val="8"/>
            <rFont val="Tahoma"/>
            <family val="0"/>
          </rPr>
          <t>Enter the number of days a car parking fringe benefits was provided during the FBT year.</t>
        </r>
      </text>
    </comment>
    <comment ref="N8" authorId="0">
      <text>
        <r>
          <rPr>
            <b/>
            <sz val="8"/>
            <rFont val="Tahoma"/>
            <family val="0"/>
          </rPr>
          <t>Enter the value per day for all day parking (this value is used for the ‘commercial car parking station’ method).</t>
        </r>
        <r>
          <rPr>
            <sz val="8"/>
            <rFont val="Tahoma"/>
            <family val="0"/>
          </rPr>
          <t xml:space="preserve">
</t>
        </r>
      </text>
    </comment>
    <comment ref="O8" authorId="0">
      <text>
        <r>
          <rPr>
            <b/>
            <sz val="8"/>
            <rFont val="Tahoma"/>
            <family val="0"/>
          </rPr>
          <t>Enter the value per day for all day parking (this value is used for the ‘market value’ method).</t>
        </r>
        <r>
          <rPr>
            <sz val="8"/>
            <rFont val="Tahoma"/>
            <family val="0"/>
          </rPr>
          <t xml:space="preserve">
</t>
        </r>
      </text>
    </comment>
    <comment ref="P8" authorId="0">
      <text>
        <r>
          <rPr>
            <b/>
            <sz val="8"/>
            <rFont val="Tahoma"/>
            <family val="0"/>
          </rPr>
          <t>Average value per day for all day parking.</t>
        </r>
        <r>
          <rPr>
            <sz val="8"/>
            <rFont val="Tahoma"/>
            <family val="0"/>
          </rPr>
          <t xml:space="preserve">
</t>
        </r>
      </text>
    </comment>
    <comment ref="Q7" authorId="0">
      <text>
        <r>
          <rPr>
            <b/>
            <sz val="8"/>
            <rFont val="Tahoma"/>
            <family val="0"/>
          </rPr>
          <t>Gross Taxable Value (number of days a benefit is provided x the daily value).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Anton Gaudry</author>
  </authors>
  <commentList>
    <comment ref="A6" authorId="0">
      <text>
        <r>
          <rPr>
            <b/>
            <sz val="8"/>
            <rFont val="Tahoma"/>
            <family val="0"/>
          </rPr>
          <t>Enter employee's name.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0"/>
          </rPr>
          <t>Enter employee number, if applicable.</t>
        </r>
        <r>
          <rPr>
            <sz val="8"/>
            <rFont val="Tahoma"/>
            <family val="0"/>
          </rPr>
          <t xml:space="preserve">
</t>
        </r>
      </text>
    </comment>
    <comment ref="C6" authorId="0">
      <text>
        <r>
          <rPr>
            <b/>
            <sz val="8"/>
            <rFont val="Tahoma"/>
            <family val="0"/>
          </rPr>
          <t>Enter the number of weeks the LAFHA was provided.</t>
        </r>
        <r>
          <rPr>
            <sz val="8"/>
            <rFont val="Tahoma"/>
            <family val="0"/>
          </rPr>
          <t xml:space="preserve">
</t>
        </r>
      </text>
    </comment>
    <comment ref="D6" authorId="0">
      <text>
        <r>
          <rPr>
            <b/>
            <sz val="8"/>
            <rFont val="Tahoma"/>
            <family val="0"/>
          </rPr>
          <t>Enter the total amount of the LAFHA paid.</t>
        </r>
        <r>
          <rPr>
            <sz val="8"/>
            <rFont val="Tahoma"/>
            <family val="0"/>
          </rPr>
          <t xml:space="preserve">
</t>
        </r>
      </text>
    </comment>
    <comment ref="E6" authorId="0">
      <text>
        <r>
          <rPr>
            <b/>
            <sz val="8"/>
            <rFont val="Tahoma"/>
            <family val="0"/>
          </rPr>
          <t>Enter the amount of the LAFHA per week that relates to food.</t>
        </r>
        <r>
          <rPr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0"/>
          </rPr>
          <t>Enter the amount of the LAFHA per week that relates to accommodation.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b/>
            <sz val="8"/>
            <rFont val="Tahoma"/>
            <family val="0"/>
          </rPr>
          <t>Enter the amount paid for accommodation per week.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0"/>
          </rPr>
          <t>Enter the number of children under 12 years old.</t>
        </r>
        <r>
          <rPr>
            <sz val="8"/>
            <rFont val="Tahoma"/>
            <family val="0"/>
          </rPr>
          <t xml:space="preserve">
</t>
        </r>
      </text>
    </comment>
    <comment ref="I6" authorId="0">
      <text>
        <r>
          <rPr>
            <b/>
            <sz val="8"/>
            <rFont val="Tahoma"/>
            <family val="0"/>
          </rPr>
          <t>Enter the number of other persons (12 years old or over).</t>
        </r>
        <r>
          <rPr>
            <sz val="8"/>
            <rFont val="Tahoma"/>
            <family val="0"/>
          </rPr>
          <t xml:space="preserve">
</t>
        </r>
      </text>
    </comment>
    <comment ref="J6" authorId="0">
      <text>
        <r>
          <rPr>
            <b/>
            <sz val="8"/>
            <rFont val="Tahoma"/>
            <family val="0"/>
          </rPr>
          <t>Enter the reasonable food component amount (refer to table below).</t>
        </r>
        <r>
          <rPr>
            <sz val="8"/>
            <rFont val="Tahoma"/>
            <family val="0"/>
          </rPr>
          <t xml:space="preserve">
</t>
        </r>
      </text>
    </comment>
    <comment ref="K6" authorId="0">
      <text>
        <r>
          <rPr>
            <b/>
            <sz val="8"/>
            <rFont val="Tahoma"/>
            <family val="0"/>
          </rPr>
          <t>Exempt Food Component (the value of the food allowance not exceeding the reasonable food component).</t>
        </r>
        <r>
          <rPr>
            <sz val="8"/>
            <rFont val="Tahoma"/>
            <family val="0"/>
          </rPr>
          <t xml:space="preserve">
</t>
        </r>
      </text>
    </comment>
    <comment ref="M6" authorId="0">
      <text>
        <r>
          <rPr>
            <b/>
            <sz val="8"/>
            <rFont val="Tahoma"/>
            <family val="0"/>
          </rPr>
          <t>Exempt Accommodation Component (the value of the accommodation paid  not exceeding the actual accommodation cost).</t>
        </r>
        <r>
          <rPr>
            <sz val="8"/>
            <rFont val="Tahoma"/>
            <family val="0"/>
          </rPr>
          <t xml:space="preserve">
</t>
        </r>
      </text>
    </comment>
    <comment ref="N6" authorId="0">
      <text>
        <r>
          <rPr>
            <b/>
            <sz val="8"/>
            <rFont val="Tahoma"/>
            <family val="0"/>
          </rPr>
          <t>Taxable Value (the value of the LAFHA per week - the exempt food &amp; accommodation components).</t>
        </r>
        <r>
          <rPr>
            <sz val="8"/>
            <rFont val="Tahoma"/>
            <family val="0"/>
          </rPr>
          <t xml:space="preserve">
</t>
        </r>
      </text>
    </comment>
    <comment ref="O6" authorId="0">
      <text>
        <r>
          <rPr>
            <b/>
            <sz val="8"/>
            <rFont val="Tahoma"/>
            <family val="0"/>
          </rPr>
          <t>Total Taxable Value (taxable value per week x the number of weeks the benefit is provided).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LAFHA is a type 2 benefit.</t>
        </r>
        <r>
          <rPr>
            <sz val="8"/>
            <rFont val="Tahoma"/>
            <family val="0"/>
          </rPr>
          <t xml:space="preserve">
</t>
        </r>
      </text>
    </comment>
    <comment ref="Q6" authorId="0">
      <text>
        <r>
          <rPr>
            <b/>
            <sz val="8"/>
            <rFont val="Tahoma"/>
            <family val="0"/>
          </rPr>
          <t>Grossed-up Value, using the applicable gross-up factor.</t>
        </r>
        <r>
          <rPr>
            <sz val="8"/>
            <rFont val="Tahoma"/>
            <family val="0"/>
          </rPr>
          <t xml:space="preserve">
</t>
        </r>
      </text>
    </comment>
    <comment ref="R6" authorId="0">
      <text>
        <r>
          <rPr>
            <b/>
            <sz val="8"/>
            <rFont val="Tahoma"/>
            <family val="0"/>
          </rPr>
          <t>Notional FBT payable,
48.5% of grossed-up value.</t>
        </r>
        <r>
          <rPr>
            <sz val="8"/>
            <rFont val="Tahoma"/>
            <family val="0"/>
          </rPr>
          <t xml:space="preserve">
</t>
        </r>
      </text>
    </comment>
    <comment ref="S6" authorId="0">
      <text>
        <r>
          <rPr>
            <b/>
            <sz val="8"/>
            <rFont val="Tahoma"/>
            <family val="0"/>
          </rPr>
          <t>Payment Summary Value.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<sst xmlns="http://schemas.openxmlformats.org/spreadsheetml/2006/main" count="1226" uniqueCount="337">
  <si>
    <t>Employer</t>
  </si>
  <si>
    <t>Prepared by</t>
  </si>
  <si>
    <t>Number</t>
  </si>
  <si>
    <t>Statutory</t>
  </si>
  <si>
    <t>Fraction</t>
  </si>
  <si>
    <t>Provided</t>
  </si>
  <si>
    <t>Days in</t>
  </si>
  <si>
    <t>Year</t>
  </si>
  <si>
    <t>Contribution</t>
  </si>
  <si>
    <t>TOTAL</t>
  </si>
  <si>
    <t>Interest</t>
  </si>
  <si>
    <t>Lease</t>
  </si>
  <si>
    <t>Employee</t>
  </si>
  <si>
    <t>Taxable</t>
  </si>
  <si>
    <t>Value</t>
  </si>
  <si>
    <t>FBT Year ended 31 March 2001</t>
  </si>
  <si>
    <t>PDA 233</t>
  </si>
  <si>
    <t>John Smith</t>
  </si>
  <si>
    <t>Base</t>
  </si>
  <si>
    <t>Opening</t>
  </si>
  <si>
    <t>Kilometres</t>
  </si>
  <si>
    <t>Closing</t>
  </si>
  <si>
    <t>Days Car</t>
  </si>
  <si>
    <t>Annualised</t>
  </si>
  <si>
    <t>Type 1 or</t>
  </si>
  <si>
    <t>Type 2</t>
  </si>
  <si>
    <t>Grossed-up</t>
  </si>
  <si>
    <t>FBT</t>
  </si>
  <si>
    <t>Payable</t>
  </si>
  <si>
    <t>Total</t>
  </si>
  <si>
    <t>Payment</t>
  </si>
  <si>
    <t>Summary</t>
  </si>
  <si>
    <t>Date Car</t>
  </si>
  <si>
    <t>or Leased</t>
  </si>
  <si>
    <t>Purchased</t>
  </si>
  <si>
    <t>Km.</t>
  </si>
  <si>
    <t>Gross</t>
  </si>
  <si>
    <t>Car</t>
  </si>
  <si>
    <t>Notional</t>
  </si>
  <si>
    <t>GST incl.</t>
  </si>
  <si>
    <t>Rego.</t>
  </si>
  <si>
    <t>Days</t>
  </si>
  <si>
    <t>Benefit</t>
  </si>
  <si>
    <t>Business</t>
  </si>
  <si>
    <t>Travelled</t>
  </si>
  <si>
    <t>Expenses</t>
  </si>
  <si>
    <t>Depn.</t>
  </si>
  <si>
    <t>Days in FBT Year</t>
  </si>
  <si>
    <t>(if car</t>
  </si>
  <si>
    <t>(if leased)</t>
  </si>
  <si>
    <t>Use %</t>
  </si>
  <si>
    <t>log book %</t>
  </si>
  <si>
    <t>owned)</t>
  </si>
  <si>
    <t>(car owned)</t>
  </si>
  <si>
    <t>Statutory interest rate</t>
  </si>
  <si>
    <t>(enter)</t>
  </si>
  <si>
    <t>Held in</t>
  </si>
  <si>
    <t>FBT Year</t>
  </si>
  <si>
    <t>(default)</t>
  </si>
  <si>
    <t>Car Fringe Benefit: Operating Cost Method</t>
  </si>
  <si>
    <t>Car Fringe Benefit: Statutory Formula Method</t>
  </si>
  <si>
    <t>0-14,999</t>
  </si>
  <si>
    <t>15,000-24,999</t>
  </si>
  <si>
    <t>25,000-40,000</t>
  </si>
  <si>
    <t>Joan Brown</t>
  </si>
  <si>
    <t>OIB 773</t>
  </si>
  <si>
    <t>enter 1 or 2</t>
  </si>
  <si>
    <t>Expense Payment Fringe Benefits</t>
  </si>
  <si>
    <t>Nature</t>
  </si>
  <si>
    <t>Amount</t>
  </si>
  <si>
    <t>Net cost to</t>
  </si>
  <si>
    <t>Bus %</t>
  </si>
  <si>
    <t>Less</t>
  </si>
  <si>
    <t>Otherwise Deductible</t>
  </si>
  <si>
    <t>Prelim.</t>
  </si>
  <si>
    <t>of</t>
  </si>
  <si>
    <t>Invoice</t>
  </si>
  <si>
    <t xml:space="preserve">Reimbursed </t>
  </si>
  <si>
    <t>Actual</t>
  </si>
  <si>
    <t>in-house</t>
  </si>
  <si>
    <t>Expense</t>
  </si>
  <si>
    <t>by Employer</t>
  </si>
  <si>
    <t>Deduction</t>
  </si>
  <si>
    <t>Exemption</t>
  </si>
  <si>
    <t>(if any)</t>
  </si>
  <si>
    <t>(gross x bus%)</t>
  </si>
  <si>
    <t>(gross-reimbursement)</t>
  </si>
  <si>
    <t>(gross-actual)</t>
  </si>
  <si>
    <t>$500 max</t>
  </si>
  <si>
    <t>Telephone</t>
  </si>
  <si>
    <t>Stationery</t>
  </si>
  <si>
    <t>Notes</t>
  </si>
  <si>
    <t>LAFHA Fringe Benefit</t>
  </si>
  <si>
    <t>No. weeks</t>
  </si>
  <si>
    <t>Food</t>
  </si>
  <si>
    <t>Accomm.</t>
  </si>
  <si>
    <t xml:space="preserve">No. </t>
  </si>
  <si>
    <t>No.</t>
  </si>
  <si>
    <t>Reasonable</t>
  </si>
  <si>
    <t>Exempt</t>
  </si>
  <si>
    <t>LAFHA</t>
  </si>
  <si>
    <t>Component</t>
  </si>
  <si>
    <t>Children</t>
  </si>
  <si>
    <t>Other</t>
  </si>
  <si>
    <t>of LAFHA</t>
  </si>
  <si>
    <t>of LAFHA*</t>
  </si>
  <si>
    <t>Cost</t>
  </si>
  <si>
    <t>Persons</t>
  </si>
  <si>
    <t>(per week)</t>
  </si>
  <si>
    <t>&lt;12</t>
  </si>
  <si>
    <t>(see below)</t>
  </si>
  <si>
    <t>(total)</t>
  </si>
  <si>
    <t xml:space="preserve">1. Food component of LAFHA assumes allowance has been determined </t>
  </si>
  <si>
    <t>Reasonable Food Component 31 March 2001</t>
  </si>
  <si>
    <t>1 Adult</t>
  </si>
  <si>
    <t>2 Adults + 3 children</t>
  </si>
  <si>
    <t>2 Adults</t>
  </si>
  <si>
    <t>3 Adults + 1 Child</t>
  </si>
  <si>
    <t>3 Adults</t>
  </si>
  <si>
    <t>3 Adults + 2 Children</t>
  </si>
  <si>
    <t>2 Adults + 1or 2 child</t>
  </si>
  <si>
    <t>4 Adults</t>
  </si>
  <si>
    <t>Add $87 for each additional Adult and $43 for each additional Child</t>
  </si>
  <si>
    <t>Meal Entertainment Fringe Benefits</t>
  </si>
  <si>
    <t>Meal Entertainment Percentage</t>
  </si>
  <si>
    <t>(enter 50% or 12 week register %)</t>
  </si>
  <si>
    <t>Total Meal</t>
  </si>
  <si>
    <t>Entertainment</t>
  </si>
  <si>
    <t>Paid by</t>
  </si>
  <si>
    <t>(nil)</t>
  </si>
  <si>
    <t>Lunch</t>
  </si>
  <si>
    <t>Dinner</t>
  </si>
  <si>
    <t>1. All figures GST inclusive</t>
  </si>
  <si>
    <t>2. 'Taxable Value' is amount to be used for salary packaging purposes</t>
  </si>
  <si>
    <t>Tax Exempt Body Entertainment Fringe Benefits</t>
  </si>
  <si>
    <t>Employees &amp;</t>
  </si>
  <si>
    <t>of Persons</t>
  </si>
  <si>
    <t>Associates</t>
  </si>
  <si>
    <t>Theatre tickets</t>
  </si>
  <si>
    <t>Property Fringe Benefits</t>
  </si>
  <si>
    <t>Net Cost to</t>
  </si>
  <si>
    <t>Taxable Value Calculation</t>
  </si>
  <si>
    <t>Net</t>
  </si>
  <si>
    <t>Manufactured Goods</t>
  </si>
  <si>
    <t xml:space="preserve">    Not Manufactured Goods</t>
  </si>
  <si>
    <t>Otherwise</t>
  </si>
  <si>
    <t>Property</t>
  </si>
  <si>
    <t>Sold</t>
  </si>
  <si>
    <t>Sold to</t>
  </si>
  <si>
    <t>Seconds</t>
  </si>
  <si>
    <t>Goods for</t>
  </si>
  <si>
    <t>Not normally</t>
  </si>
  <si>
    <t>Deductible</t>
  </si>
  <si>
    <t>by Wholesale</t>
  </si>
  <si>
    <t>the Public</t>
  </si>
  <si>
    <t>Re-sale</t>
  </si>
  <si>
    <t>for Re-sale</t>
  </si>
  <si>
    <t>(enter price)</t>
  </si>
  <si>
    <t>(enter cost)</t>
  </si>
  <si>
    <t>(enter value)</t>
  </si>
  <si>
    <t>Desk</t>
  </si>
  <si>
    <t>Chair</t>
  </si>
  <si>
    <t>Residual Fringe Benefits</t>
  </si>
  <si>
    <t>Amount*</t>
  </si>
  <si>
    <t xml:space="preserve">   Taxable</t>
  </si>
  <si>
    <t>Value Calculation</t>
  </si>
  <si>
    <t>Normally</t>
  </si>
  <si>
    <t>Not Usually</t>
  </si>
  <si>
    <t xml:space="preserve">Taxable </t>
  </si>
  <si>
    <t>Loan Fringe Benefits</t>
  </si>
  <si>
    <t>Average</t>
  </si>
  <si>
    <t>Balance</t>
  </si>
  <si>
    <t>Loan</t>
  </si>
  <si>
    <t>Rate</t>
  </si>
  <si>
    <t>of Loan</t>
  </si>
  <si>
    <t>Charged</t>
  </si>
  <si>
    <t>Housing Fringe Benefits</t>
  </si>
  <si>
    <t>Type</t>
  </si>
  <si>
    <t>Date</t>
  </si>
  <si>
    <t xml:space="preserve">Date </t>
  </si>
  <si>
    <t xml:space="preserve">  Taxable Value Calculation</t>
  </si>
  <si>
    <t>From</t>
  </si>
  <si>
    <t>To</t>
  </si>
  <si>
    <t>of Days</t>
  </si>
  <si>
    <t>Housing</t>
  </si>
  <si>
    <t>House, Flat</t>
  </si>
  <si>
    <t>Caravans,</t>
  </si>
  <si>
    <t>Overseas</t>
  </si>
  <si>
    <t>or Unit</t>
  </si>
  <si>
    <t>Worker's</t>
  </si>
  <si>
    <t>Hotels, Motels</t>
  </si>
  <si>
    <t>(statutory value)</t>
  </si>
  <si>
    <t>(market value)</t>
  </si>
  <si>
    <t>House</t>
  </si>
  <si>
    <t>Board Fringe Benefits</t>
  </si>
  <si>
    <t>Number of</t>
  </si>
  <si>
    <t>of Meals</t>
  </si>
  <si>
    <t>Adults</t>
  </si>
  <si>
    <t>&lt;12 years</t>
  </si>
  <si>
    <t>meals/day x days</t>
  </si>
  <si>
    <t>Car Parking Fringe Benefits</t>
  </si>
  <si>
    <t>Days in FBT year</t>
  </si>
  <si>
    <t>Statutory Days</t>
  </si>
  <si>
    <t>Begin</t>
  </si>
  <si>
    <t>Lowest</t>
  </si>
  <si>
    <t>End</t>
  </si>
  <si>
    <t>Ave.</t>
  </si>
  <si>
    <t>Cost at</t>
  </si>
  <si>
    <t>Market</t>
  </si>
  <si>
    <t>Method</t>
  </si>
  <si>
    <t>Register</t>
  </si>
  <si>
    <t>Debt Waiver Fringe Benefits</t>
  </si>
  <si>
    <t>of Debt</t>
  </si>
  <si>
    <t>Waived by</t>
  </si>
  <si>
    <t>Waived</t>
  </si>
  <si>
    <t>(GST incl.)</t>
  </si>
  <si>
    <t>(default 2)</t>
  </si>
  <si>
    <t>Purchases</t>
  </si>
  <si>
    <t>Airline Transport Fringe Benefits</t>
  </si>
  <si>
    <t>Usual</t>
  </si>
  <si>
    <t>Airfare</t>
  </si>
  <si>
    <t>Trip</t>
  </si>
  <si>
    <t>Price</t>
  </si>
  <si>
    <t>Domestic</t>
  </si>
  <si>
    <t>Private</t>
  </si>
  <si>
    <t>2. In-house concession applies to a max. of $500 per employee (if applicable)</t>
  </si>
  <si>
    <t>3. 'Prelim. Taxable Value' = Amount reimbursed less otherwise deductible amount less employee contribution</t>
  </si>
  <si>
    <t>Exempt Fringe Benefits</t>
  </si>
  <si>
    <t>(for record keeping purposes only)</t>
  </si>
  <si>
    <t>Cost of</t>
  </si>
  <si>
    <t>of Benefit</t>
  </si>
  <si>
    <t>Remote Housing</t>
  </si>
  <si>
    <t>n/a</t>
  </si>
  <si>
    <t>nil</t>
  </si>
  <si>
    <t>Mobile Phone</t>
  </si>
  <si>
    <t xml:space="preserve">Taxi </t>
  </si>
  <si>
    <t>Accom.</t>
  </si>
  <si>
    <t>&gt; or = 12</t>
  </si>
  <si>
    <t>Hotel worker</t>
  </si>
  <si>
    <t>Caravan</t>
  </si>
  <si>
    <t>&gt; = 12 years</t>
  </si>
  <si>
    <t>No. Days</t>
  </si>
  <si>
    <t>Number of days in FBT Year</t>
  </si>
  <si>
    <t>2. 'Prelim. Taxable Value' = 'Amount Reimbursed by Employer' less 'Otherwise Deductible' amount less 'Employee Contribution'</t>
  </si>
  <si>
    <t>3. 'Taxable Value' is the amount used for calculating FBT for salary packaging purposes</t>
  </si>
  <si>
    <t>2. 'Taxable Value' is the amount used for calculating FBT for salary packaging purposes</t>
  </si>
  <si>
    <t>1. Otherwise deductible rule assumes reimbursement is for business portion initially</t>
  </si>
  <si>
    <t>2. 'Prelim. Taxable Value' = 'Gross Taxable Value' less 'Otherwise Deductible Amount' less 'Employee Contribution'</t>
  </si>
  <si>
    <t>3. 'Amount Paid by Employee' is deducted from the benefit BEFORE the relevant percentage is applied</t>
  </si>
  <si>
    <t>1. All figures should be GST inclusive</t>
  </si>
  <si>
    <t>1. 'Taxable Value' is the amount used for calculating FBT for salary packaging purposes</t>
  </si>
  <si>
    <t xml:space="preserve">    AFTER allowing an estimate for the normal cost of food (ie. $42/adult, $21/child)</t>
  </si>
  <si>
    <r>
      <t xml:space="preserve">1. Houses, flats, units - statutory value is the initial market value (enter </t>
    </r>
    <r>
      <rPr>
        <b/>
        <sz val="10"/>
        <rFont val="Arial"/>
        <family val="2"/>
      </rPr>
      <t>per annum</t>
    </r>
    <r>
      <rPr>
        <sz val="10"/>
        <rFont val="Arial"/>
        <family val="0"/>
      </rPr>
      <t xml:space="preserve"> rental value  eg. $10,400).  In the following years, the market value is indexed as per Tax Office rates.</t>
    </r>
  </si>
  <si>
    <t xml:space="preserve">    Insert indexed value in future years.  Calculate indexed value separately.  Refer guide for assistance</t>
  </si>
  <si>
    <t>4. 'Taxable Value' is the amount used for calculating FBT for salary packaging purposes</t>
  </si>
  <si>
    <t>© National Tax Manager</t>
  </si>
  <si>
    <t>Sold or</t>
  </si>
  <si>
    <t>Returned</t>
  </si>
  <si>
    <t>or Returned</t>
  </si>
  <si>
    <t>Fringe Benefits Tax Return 2000/01</t>
  </si>
  <si>
    <t>Type of</t>
  </si>
  <si>
    <t>Value of</t>
  </si>
  <si>
    <t>Benefits</t>
  </si>
  <si>
    <t>Employees</t>
  </si>
  <si>
    <t>Reductions</t>
  </si>
  <si>
    <t>with Benefits</t>
  </si>
  <si>
    <t>(a)</t>
  </si>
  <si>
    <t>(b)</t>
  </si>
  <si>
    <t>(c)</t>
  </si>
  <si>
    <t>(a)-(b)-(c)</t>
  </si>
  <si>
    <t>Motor car - statutory formula</t>
  </si>
  <si>
    <t>A</t>
  </si>
  <si>
    <t>Motor car - operating cost</t>
  </si>
  <si>
    <t>B</t>
  </si>
  <si>
    <t>C</t>
  </si>
  <si>
    <t>Debt Waiver</t>
  </si>
  <si>
    <t>D</t>
  </si>
  <si>
    <t>Expense Payment</t>
  </si>
  <si>
    <t>E</t>
  </si>
  <si>
    <t>F</t>
  </si>
  <si>
    <t>Living-Away-From-Home-Allowance</t>
  </si>
  <si>
    <t>G</t>
  </si>
  <si>
    <t>H</t>
  </si>
  <si>
    <t>Board</t>
  </si>
  <si>
    <t>J</t>
  </si>
  <si>
    <t>K</t>
  </si>
  <si>
    <t>Entertainment (tax exempt body)</t>
  </si>
  <si>
    <t>L</t>
  </si>
  <si>
    <t>Other benefits (residual)</t>
  </si>
  <si>
    <t>M</t>
  </si>
  <si>
    <t>Car parking</t>
  </si>
  <si>
    <t>N</t>
  </si>
  <si>
    <t>Meal entertainment</t>
  </si>
  <si>
    <t>P</t>
  </si>
  <si>
    <t>13. AGGREGATE FRINGE BENEFITS AMOUNT:</t>
  </si>
  <si>
    <t>(Total of 'Taxable value of benefits' column)</t>
  </si>
  <si>
    <t>14. CALCULATED FRINGE BENEFITS TAXABLE AMOUNT</t>
  </si>
  <si>
    <t>A. Type 1 aggregate amount</t>
  </si>
  <si>
    <t>x 2.1292</t>
  </si>
  <si>
    <t>B. Type 2 aggregate amount</t>
  </si>
  <si>
    <t>x 1.9417</t>
  </si>
  <si>
    <t>C. Aggregate Non-exempt amount</t>
  </si>
  <si>
    <t>15. TOTAL AGGREGATE FRINGE BENEFITS TAXABLE AMOUNT</t>
  </si>
  <si>
    <t>16. TOTAL AMOUNT OF TAX CALCULATED:</t>
  </si>
  <si>
    <t>(item 15 multiplied by 48.5%)</t>
  </si>
  <si>
    <t>17. AMOUNT OF REBATE:</t>
  </si>
  <si>
    <t>18. SUB-TOTAL:</t>
  </si>
  <si>
    <t>(item 16 less item 17)</t>
  </si>
  <si>
    <t>19. LESS NET FBT INSTALMENTS PAID:</t>
  </si>
  <si>
    <t>20. FBT PAYMENT DUE:</t>
  </si>
  <si>
    <t>21. CREDIT DUE TO YOU</t>
  </si>
  <si>
    <t>Type 1</t>
  </si>
  <si>
    <t>Depreciable</t>
  </si>
  <si>
    <t>enter</t>
  </si>
  <si>
    <t>3. Taxable Value Calculation - enter an amount in one cell only of the three available</t>
  </si>
  <si>
    <t>of Meal</t>
  </si>
  <si>
    <t>Adult is a person 12 years or over</t>
  </si>
  <si>
    <t>2. For other accommodation, enter the market value of the accommodation provided (eg. 6 weeks @ $300/week = $1,800).  Do NOT use per annum figures</t>
  </si>
  <si>
    <t>4.  Accommodation provided by a business carrying on an accommodation business should enter an amount under 'Accomm. Worker's'.  Enter the market value for long stay accommodation or 15% of the daily rate</t>
  </si>
  <si>
    <t>(rebatable employers only - enter amount at '16' x 0.48)</t>
  </si>
  <si>
    <t>manual entry</t>
  </si>
  <si>
    <t>Days Benefit</t>
  </si>
  <si>
    <t>Valuation</t>
  </si>
  <si>
    <t>Commercial</t>
  </si>
  <si>
    <t>Parking</t>
  </si>
  <si>
    <t>12 week</t>
  </si>
  <si>
    <t>Formula</t>
  </si>
  <si>
    <t>2. If the valuation method used is 'Statutory Formula', 'Average Cost', or '12 Week Register Method', the taxable value used in the 'average cost'.  Complete columns 'D' and 'F' (lowest cost data).</t>
  </si>
  <si>
    <t>1. Otherwise deductible rule - enter an amount.  Otherwise deductible rule does NOT apply to depreciable property.  Calculate amount if applicable</t>
  </si>
  <si>
    <t>no. days</t>
  </si>
  <si>
    <t>House - overseas</t>
  </si>
  <si>
    <t>Are you entitled to an FBT rebate? Y/N</t>
  </si>
  <si>
    <t>In-house</t>
  </si>
  <si>
    <t>Airline transport</t>
  </si>
  <si>
    <t>1. Otherwise deductible rule assumes business portion provided initially</t>
  </si>
  <si>
    <t>no. benefits</t>
  </si>
  <si>
    <t>3. Car parking fringe benefits are not reportable fringe benefits.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</si>
</sst>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_-&quot;$&quot;* #,##0.0_-;\-&quot;$&quot;* #,##0.0_-;_-&quot;$&quot;* &quot;-&quot;??_-;_-@_-"/>
    <numFmt numFmtId="174" formatCode="_-&quot;$&quot;* #,##0_-;\-&quot;$&quot;* #,##0_-;_-&quot;$&quot;* &quot;-&quot;??_-;_-@_-"/>
    <numFmt numFmtId="175" formatCode="_-* #,##0.0_-;\-* #,##0.0_-;_-* &quot;-&quot;??_-;_-@_-"/>
    <numFmt numFmtId="176" formatCode="_-* #,##0_-;\-* #,##0_-;_-* &quot;-&quot;??_-;_-@_-"/>
    <numFmt numFmtId="177" formatCode="0.000"/>
    <numFmt numFmtId="178" formatCode="0.0"/>
    <numFmt numFmtId="179" formatCode="&quot;$&quot;#,##0.00"/>
    <numFmt numFmtId="180" formatCode="&quot;$&quot;#,##0.0"/>
    <numFmt numFmtId="181" formatCode="0.0%"/>
    <numFmt numFmtId="182" formatCode="0.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_-* #,##0.000_-;\-* #,##0.000_-;_-* &quot;-&quot;??_-;_-@_-"/>
    <numFmt numFmtId="187" formatCode="0.000000"/>
    <numFmt numFmtId="188" formatCode="0.00000"/>
    <numFmt numFmtId="189" formatCode="0.000%"/>
    <numFmt numFmtId="190" formatCode="0.0000%"/>
    <numFmt numFmtId="191" formatCode="#,##0_ ;\-#,##0\ "/>
    <numFmt numFmtId="192" formatCode="&quot;$&quot;#,##0.0000"/>
    <numFmt numFmtId="193" formatCode="&quot;$&quot;#,##0.000"/>
    <numFmt numFmtId="194" formatCode="d/mmm/yy"/>
  </numFmts>
  <fonts count="1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Arial Unicode MS"/>
      <family val="0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.5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20"/>
      <name val="Arial"/>
      <family val="2"/>
    </font>
    <font>
      <b/>
      <sz val="10"/>
      <color indexed="4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38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4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2" fontId="0" fillId="0" borderId="0" xfId="0" applyNumberForma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/>
    </xf>
    <xf numFmtId="0" fontId="1" fillId="3" borderId="4" xfId="0" applyFont="1" applyFill="1" applyBorder="1" applyAlignment="1" quotePrefix="1">
      <alignment horizontal="center"/>
    </xf>
    <xf numFmtId="0" fontId="1" fillId="3" borderId="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3" borderId="4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5" fillId="2" borderId="2" xfId="0" applyFont="1" applyFill="1" applyBorder="1" applyAlignment="1">
      <alignment horizontal="center" vertical="center"/>
    </xf>
    <xf numFmtId="0" fontId="0" fillId="0" borderId="0" xfId="0" applyAlignment="1" quotePrefix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81" fontId="5" fillId="3" borderId="4" xfId="0" applyNumberFormat="1" applyFont="1" applyFill="1" applyBorder="1" applyAlignment="1" quotePrefix="1">
      <alignment horizontal="center"/>
    </xf>
    <xf numFmtId="0" fontId="5" fillId="3" borderId="4" xfId="0" applyFont="1" applyFill="1" applyBorder="1" applyAlignment="1" quotePrefix="1">
      <alignment horizontal="center"/>
    </xf>
    <xf numFmtId="0" fontId="9" fillId="0" borderId="0" xfId="0" applyFont="1" applyAlignment="1">
      <alignment/>
    </xf>
    <xf numFmtId="0" fontId="2" fillId="0" borderId="0" xfId="28" applyFont="1">
      <alignment/>
      <protection/>
    </xf>
    <xf numFmtId="0" fontId="0" fillId="0" borderId="0" xfId="28">
      <alignment/>
      <protection/>
    </xf>
    <xf numFmtId="0" fontId="7" fillId="0" borderId="0" xfId="28" applyFont="1">
      <alignment/>
      <protection/>
    </xf>
    <xf numFmtId="0" fontId="3" fillId="0" borderId="0" xfId="28" applyFont="1">
      <alignment/>
      <protection/>
    </xf>
    <xf numFmtId="0" fontId="4" fillId="0" borderId="0" xfId="28" applyFont="1">
      <alignment/>
      <protection/>
    </xf>
    <xf numFmtId="0" fontId="0" fillId="0" borderId="0" xfId="28" applyBorder="1">
      <alignment/>
      <protection/>
    </xf>
    <xf numFmtId="0" fontId="4" fillId="0" borderId="0" xfId="28" applyFont="1" quotePrefix="1">
      <alignment/>
      <protection/>
    </xf>
    <xf numFmtId="0" fontId="1" fillId="2" borderId="1" xfId="28" applyFont="1" applyFill="1" applyBorder="1" applyAlignment="1">
      <alignment horizontal="center"/>
      <protection/>
    </xf>
    <xf numFmtId="0" fontId="1" fillId="2" borderId="5" xfId="28" applyFont="1" applyFill="1" applyBorder="1" applyAlignment="1">
      <alignment horizontal="center"/>
      <protection/>
    </xf>
    <xf numFmtId="0" fontId="1" fillId="3" borderId="6" xfId="28" applyFont="1" applyFill="1" applyBorder="1" applyAlignment="1">
      <alignment horizontal="right"/>
      <protection/>
    </xf>
    <xf numFmtId="0" fontId="1" fillId="3" borderId="6" xfId="28" applyFont="1" applyFill="1" applyBorder="1" applyAlignment="1">
      <alignment horizontal="center"/>
      <protection/>
    </xf>
    <xf numFmtId="0" fontId="1" fillId="3" borderId="6" xfId="28" applyFont="1" applyFill="1" applyBorder="1">
      <alignment/>
      <protection/>
    </xf>
    <xf numFmtId="0" fontId="1" fillId="2" borderId="1" xfId="28" applyFont="1" applyFill="1" applyBorder="1" applyAlignment="1">
      <alignment horizontal="center" vertical="center"/>
      <protection/>
    </xf>
    <xf numFmtId="0" fontId="1" fillId="2" borderId="3" xfId="28" applyFont="1" applyFill="1" applyBorder="1" applyAlignment="1">
      <alignment horizontal="center"/>
      <protection/>
    </xf>
    <xf numFmtId="0" fontId="1" fillId="2" borderId="3" xfId="28" applyFont="1" applyFill="1" applyBorder="1" applyAlignment="1">
      <alignment horizontal="center" vertical="center"/>
      <protection/>
    </xf>
    <xf numFmtId="0" fontId="1" fillId="2" borderId="2" xfId="28" applyFont="1" applyFill="1" applyBorder="1" applyAlignment="1">
      <alignment horizontal="center"/>
      <protection/>
    </xf>
    <xf numFmtId="0" fontId="1" fillId="2" borderId="2" xfId="28" applyFont="1" applyFill="1" applyBorder="1" applyAlignment="1">
      <alignment horizontal="center" vertical="center"/>
      <protection/>
    </xf>
    <xf numFmtId="0" fontId="1" fillId="3" borderId="4" xfId="28" applyFont="1" applyFill="1" applyBorder="1" applyAlignment="1" quotePrefix="1">
      <alignment horizontal="center"/>
      <protection/>
    </xf>
    <xf numFmtId="0" fontId="5" fillId="3" borderId="4" xfId="28" applyFont="1" applyFill="1" applyBorder="1" applyAlignment="1">
      <alignment horizontal="center"/>
      <protection/>
    </xf>
    <xf numFmtId="0" fontId="1" fillId="3" borderId="4" xfId="28" applyFont="1" applyFill="1" applyBorder="1" applyAlignment="1">
      <alignment horizontal="center"/>
      <protection/>
    </xf>
    <xf numFmtId="181" fontId="5" fillId="3" borderId="4" xfId="28" applyNumberFormat="1" applyFont="1" applyFill="1" applyBorder="1" applyAlignment="1" quotePrefix="1">
      <alignment horizontal="center"/>
      <protection/>
    </xf>
    <xf numFmtId="0" fontId="5" fillId="3" borderId="4" xfId="28" applyFont="1" applyFill="1" applyBorder="1" applyAlignment="1" quotePrefix="1">
      <alignment horizontal="center"/>
      <protection/>
    </xf>
    <xf numFmtId="0" fontId="2" fillId="0" borderId="0" xfId="31" applyFont="1">
      <alignment/>
      <protection/>
    </xf>
    <xf numFmtId="0" fontId="0" fillId="0" borderId="0" xfId="31">
      <alignment/>
      <protection/>
    </xf>
    <xf numFmtId="0" fontId="9" fillId="0" borderId="0" xfId="31" applyFont="1">
      <alignment/>
      <protection/>
    </xf>
    <xf numFmtId="0" fontId="3" fillId="0" borderId="0" xfId="31" applyFont="1">
      <alignment/>
      <protection/>
    </xf>
    <xf numFmtId="0" fontId="4" fillId="0" borderId="0" xfId="31" applyFont="1">
      <alignment/>
      <protection/>
    </xf>
    <xf numFmtId="0" fontId="10" fillId="0" borderId="0" xfId="31" applyFont="1">
      <alignment/>
      <protection/>
    </xf>
    <xf numFmtId="0" fontId="0" fillId="0" borderId="0" xfId="31" applyBorder="1">
      <alignment/>
      <protection/>
    </xf>
    <xf numFmtId="0" fontId="4" fillId="0" borderId="0" xfId="31" applyFont="1" quotePrefix="1">
      <alignment/>
      <protection/>
    </xf>
    <xf numFmtId="0" fontId="1" fillId="2" borderId="1" xfId="31" applyFont="1" applyFill="1" applyBorder="1" applyAlignment="1">
      <alignment horizontal="center"/>
      <protection/>
    </xf>
    <xf numFmtId="0" fontId="1" fillId="2" borderId="5" xfId="31" applyFont="1" applyFill="1" applyBorder="1" applyAlignment="1">
      <alignment horizontal="center"/>
      <protection/>
    </xf>
    <xf numFmtId="0" fontId="1" fillId="2" borderId="1" xfId="31" applyFont="1" applyFill="1" applyBorder="1" applyAlignment="1">
      <alignment horizontal="center" vertical="center"/>
      <protection/>
    </xf>
    <xf numFmtId="0" fontId="1" fillId="2" borderId="3" xfId="31" applyFont="1" applyFill="1" applyBorder="1" applyAlignment="1">
      <alignment horizontal="center"/>
      <protection/>
    </xf>
    <xf numFmtId="0" fontId="1" fillId="2" borderId="3" xfId="31" applyFont="1" applyFill="1" applyBorder="1" applyAlignment="1">
      <alignment horizontal="center" vertical="center"/>
      <protection/>
    </xf>
    <xf numFmtId="0" fontId="1" fillId="2" borderId="2" xfId="31" applyFont="1" applyFill="1" applyBorder="1" applyAlignment="1">
      <alignment horizontal="center"/>
      <protection/>
    </xf>
    <xf numFmtId="0" fontId="1" fillId="2" borderId="2" xfId="31" applyFont="1" applyFill="1" applyBorder="1" applyAlignment="1">
      <alignment horizontal="center" vertical="center"/>
      <protection/>
    </xf>
    <xf numFmtId="0" fontId="1" fillId="3" borderId="4" xfId="31" applyFont="1" applyFill="1" applyBorder="1" applyAlignment="1" quotePrefix="1">
      <alignment horizontal="center"/>
      <protection/>
    </xf>
    <xf numFmtId="0" fontId="5" fillId="3" borderId="4" xfId="31" applyFont="1" applyFill="1" applyBorder="1" applyAlignment="1">
      <alignment horizontal="center"/>
      <protection/>
    </xf>
    <xf numFmtId="1" fontId="0" fillId="0" borderId="0" xfId="31" applyNumberFormat="1">
      <alignment/>
      <protection/>
    </xf>
    <xf numFmtId="0" fontId="2" fillId="0" borderId="0" xfId="33" applyFont="1">
      <alignment/>
      <protection/>
    </xf>
    <xf numFmtId="0" fontId="0" fillId="0" borderId="0" xfId="33">
      <alignment/>
      <protection/>
    </xf>
    <xf numFmtId="0" fontId="9" fillId="0" borderId="0" xfId="33" applyFont="1">
      <alignment/>
      <protection/>
    </xf>
    <xf numFmtId="0" fontId="3" fillId="0" borderId="0" xfId="33" applyFont="1">
      <alignment/>
      <protection/>
    </xf>
    <xf numFmtId="0" fontId="4" fillId="0" borderId="0" xfId="33" applyFont="1">
      <alignment/>
      <protection/>
    </xf>
    <xf numFmtId="9" fontId="3" fillId="0" borderId="0" xfId="33" applyNumberFormat="1" applyFont="1" applyAlignment="1">
      <alignment horizontal="left"/>
      <protection/>
    </xf>
    <xf numFmtId="0" fontId="10" fillId="0" borderId="0" xfId="33" applyFont="1">
      <alignment/>
      <protection/>
    </xf>
    <xf numFmtId="0" fontId="0" fillId="0" borderId="0" xfId="33" applyFont="1">
      <alignment/>
      <protection/>
    </xf>
    <xf numFmtId="0" fontId="0" fillId="0" borderId="0" xfId="33" applyBorder="1">
      <alignment/>
      <protection/>
    </xf>
    <xf numFmtId="0" fontId="1" fillId="2" borderId="1" xfId="33" applyFont="1" applyFill="1" applyBorder="1" applyAlignment="1">
      <alignment horizontal="center"/>
      <protection/>
    </xf>
    <xf numFmtId="0" fontId="1" fillId="2" borderId="1" xfId="33" applyFont="1" applyFill="1" applyBorder="1" applyAlignment="1">
      <alignment horizontal="center" vertical="center"/>
      <protection/>
    </xf>
    <xf numFmtId="0" fontId="1" fillId="2" borderId="3" xfId="33" applyFont="1" applyFill="1" applyBorder="1" applyAlignment="1">
      <alignment horizontal="center"/>
      <protection/>
    </xf>
    <xf numFmtId="0" fontId="1" fillId="2" borderId="3" xfId="33" applyFont="1" applyFill="1" applyBorder="1" applyAlignment="1">
      <alignment horizontal="center" vertical="center"/>
      <protection/>
    </xf>
    <xf numFmtId="0" fontId="1" fillId="2" borderId="2" xfId="33" applyFont="1" applyFill="1" applyBorder="1" applyAlignment="1">
      <alignment horizontal="center"/>
      <protection/>
    </xf>
    <xf numFmtId="0" fontId="1" fillId="2" borderId="2" xfId="33" applyFont="1" applyFill="1" applyBorder="1" applyAlignment="1">
      <alignment horizontal="center" vertical="center"/>
      <protection/>
    </xf>
    <xf numFmtId="0" fontId="1" fillId="3" borderId="4" xfId="33" applyFont="1" applyFill="1" applyBorder="1" applyAlignment="1" quotePrefix="1">
      <alignment horizontal="center"/>
      <protection/>
    </xf>
    <xf numFmtId="0" fontId="1" fillId="3" borderId="4" xfId="33" applyFont="1" applyFill="1" applyBorder="1" applyAlignment="1">
      <alignment horizontal="center"/>
      <protection/>
    </xf>
    <xf numFmtId="0" fontId="5" fillId="3" borderId="4" xfId="33" applyFont="1" applyFill="1" applyBorder="1" applyAlignment="1">
      <alignment horizontal="center"/>
      <protection/>
    </xf>
    <xf numFmtId="181" fontId="5" fillId="3" borderId="4" xfId="33" applyNumberFormat="1" applyFont="1" applyFill="1" applyBorder="1" applyAlignment="1" quotePrefix="1">
      <alignment horizontal="center"/>
      <protection/>
    </xf>
    <xf numFmtId="181" fontId="5" fillId="3" borderId="4" xfId="33" applyNumberFormat="1" applyFont="1" applyFill="1" applyBorder="1" applyAlignment="1">
      <alignment horizontal="center"/>
      <protection/>
    </xf>
    <xf numFmtId="172" fontId="0" fillId="0" borderId="4" xfId="33" applyNumberFormat="1" applyBorder="1">
      <alignment/>
      <protection/>
    </xf>
    <xf numFmtId="1" fontId="0" fillId="0" borderId="0" xfId="33" applyNumberFormat="1">
      <alignment/>
      <protection/>
    </xf>
    <xf numFmtId="0" fontId="2" fillId="0" borderId="0" xfId="36" applyFont="1">
      <alignment/>
      <protection/>
    </xf>
    <xf numFmtId="0" fontId="0" fillId="0" borderId="0" xfId="36">
      <alignment/>
      <protection/>
    </xf>
    <xf numFmtId="0" fontId="9" fillId="0" borderId="0" xfId="36" applyFont="1">
      <alignment/>
      <protection/>
    </xf>
    <xf numFmtId="0" fontId="3" fillId="0" borderId="0" xfId="36" applyFont="1">
      <alignment/>
      <protection/>
    </xf>
    <xf numFmtId="0" fontId="4" fillId="0" borderId="0" xfId="36" applyFont="1">
      <alignment/>
      <protection/>
    </xf>
    <xf numFmtId="0" fontId="0" fillId="0" borderId="0" xfId="36" applyBorder="1">
      <alignment/>
      <protection/>
    </xf>
    <xf numFmtId="0" fontId="10" fillId="0" borderId="0" xfId="36" applyFont="1">
      <alignment/>
      <protection/>
    </xf>
    <xf numFmtId="0" fontId="1" fillId="2" borderId="1" xfId="36" applyFont="1" applyFill="1" applyBorder="1" applyAlignment="1">
      <alignment horizontal="center"/>
      <protection/>
    </xf>
    <xf numFmtId="0" fontId="1" fillId="2" borderId="1" xfId="36" applyFont="1" applyFill="1" applyBorder="1" applyAlignment="1">
      <alignment horizontal="center" vertical="center"/>
      <protection/>
    </xf>
    <xf numFmtId="0" fontId="1" fillId="2" borderId="3" xfId="36" applyFont="1" applyFill="1" applyBorder="1" applyAlignment="1">
      <alignment horizontal="center"/>
      <protection/>
    </xf>
    <xf numFmtId="0" fontId="1" fillId="2" borderId="3" xfId="36" applyFont="1" applyFill="1" applyBorder="1" applyAlignment="1">
      <alignment horizontal="center" vertical="center"/>
      <protection/>
    </xf>
    <xf numFmtId="0" fontId="1" fillId="2" borderId="2" xfId="36" applyFont="1" applyFill="1" applyBorder="1" applyAlignment="1">
      <alignment horizontal="center"/>
      <protection/>
    </xf>
    <xf numFmtId="0" fontId="1" fillId="2" borderId="2" xfId="36" applyFont="1" applyFill="1" applyBorder="1" applyAlignment="1">
      <alignment horizontal="center" vertical="center"/>
      <protection/>
    </xf>
    <xf numFmtId="0" fontId="1" fillId="3" borderId="4" xfId="36" applyFont="1" applyFill="1" applyBorder="1" applyAlignment="1" quotePrefix="1">
      <alignment horizontal="center"/>
      <protection/>
    </xf>
    <xf numFmtId="0" fontId="1" fillId="3" borderId="4" xfId="36" applyFont="1" applyFill="1" applyBorder="1" applyAlignment="1">
      <alignment horizontal="center"/>
      <protection/>
    </xf>
    <xf numFmtId="0" fontId="5" fillId="3" borderId="4" xfId="36" applyFont="1" applyFill="1" applyBorder="1" applyAlignment="1">
      <alignment horizontal="center"/>
      <protection/>
    </xf>
    <xf numFmtId="181" fontId="5" fillId="3" borderId="4" xfId="36" applyNumberFormat="1" applyFont="1" applyFill="1" applyBorder="1" applyAlignment="1" quotePrefix="1">
      <alignment horizontal="center"/>
      <protection/>
    </xf>
    <xf numFmtId="0" fontId="5" fillId="3" borderId="4" xfId="36" applyFont="1" applyFill="1" applyBorder="1" applyAlignment="1" quotePrefix="1">
      <alignment horizontal="center"/>
      <protection/>
    </xf>
    <xf numFmtId="172" fontId="0" fillId="0" borderId="4" xfId="36" applyNumberFormat="1" applyBorder="1">
      <alignment/>
      <protection/>
    </xf>
    <xf numFmtId="1" fontId="0" fillId="0" borderId="0" xfId="36" applyNumberFormat="1">
      <alignment/>
      <protection/>
    </xf>
    <xf numFmtId="0" fontId="2" fillId="0" borderId="0" xfId="34" applyFont="1">
      <alignment/>
      <protection/>
    </xf>
    <xf numFmtId="0" fontId="0" fillId="0" borderId="0" xfId="34">
      <alignment/>
      <protection/>
    </xf>
    <xf numFmtId="0" fontId="9" fillId="0" borderId="0" xfId="34" applyFont="1">
      <alignment/>
      <protection/>
    </xf>
    <xf numFmtId="0" fontId="3" fillId="0" borderId="0" xfId="34" applyFont="1">
      <alignment/>
      <protection/>
    </xf>
    <xf numFmtId="0" fontId="4" fillId="0" borderId="0" xfId="34" applyFont="1">
      <alignment/>
      <protection/>
    </xf>
    <xf numFmtId="0" fontId="0" fillId="0" borderId="0" xfId="34" applyBorder="1">
      <alignment/>
      <protection/>
    </xf>
    <xf numFmtId="0" fontId="10" fillId="0" borderId="0" xfId="34" applyFont="1">
      <alignment/>
      <protection/>
    </xf>
    <xf numFmtId="0" fontId="4" fillId="0" borderId="0" xfId="34" applyFont="1" quotePrefix="1">
      <alignment/>
      <protection/>
    </xf>
    <xf numFmtId="0" fontId="1" fillId="2" borderId="1" xfId="34" applyFont="1" applyFill="1" applyBorder="1" applyAlignment="1">
      <alignment horizontal="center"/>
      <protection/>
    </xf>
    <xf numFmtId="0" fontId="1" fillId="2" borderId="5" xfId="34" applyFont="1" applyFill="1" applyBorder="1" applyAlignment="1">
      <alignment horizontal="center"/>
      <protection/>
    </xf>
    <xf numFmtId="0" fontId="1" fillId="2" borderId="7" xfId="34" applyFont="1" applyFill="1" applyBorder="1" applyAlignment="1">
      <alignment horizontal="center"/>
      <protection/>
    </xf>
    <xf numFmtId="0" fontId="1" fillId="2" borderId="6" xfId="34" applyFont="1" applyFill="1" applyBorder="1" applyAlignment="1">
      <alignment horizontal="left"/>
      <protection/>
    </xf>
    <xf numFmtId="0" fontId="1" fillId="2" borderId="6" xfId="34" applyFont="1" applyFill="1" applyBorder="1" applyAlignment="1">
      <alignment horizontal="center"/>
      <protection/>
    </xf>
    <xf numFmtId="0" fontId="1" fillId="2" borderId="8" xfId="34" applyFont="1" applyFill="1" applyBorder="1" applyAlignment="1">
      <alignment horizontal="center"/>
      <protection/>
    </xf>
    <xf numFmtId="0" fontId="1" fillId="2" borderId="1" xfId="34" applyFont="1" applyFill="1" applyBorder="1" applyAlignment="1">
      <alignment horizontal="center" vertical="center"/>
      <protection/>
    </xf>
    <xf numFmtId="0" fontId="1" fillId="2" borderId="3" xfId="34" applyFont="1" applyFill="1" applyBorder="1" applyAlignment="1">
      <alignment horizontal="center"/>
      <protection/>
    </xf>
    <xf numFmtId="0" fontId="1" fillId="2" borderId="4" xfId="34" applyFont="1" applyFill="1" applyBorder="1" applyAlignment="1">
      <alignment horizontal="center"/>
      <protection/>
    </xf>
    <xf numFmtId="0" fontId="1" fillId="2" borderId="4" xfId="34" applyFont="1" applyFill="1" applyBorder="1" applyAlignment="1">
      <alignment horizontal="left"/>
      <protection/>
    </xf>
    <xf numFmtId="0" fontId="1" fillId="2" borderId="3" xfId="34" applyFont="1" applyFill="1" applyBorder="1" applyAlignment="1">
      <alignment horizontal="center" vertical="center"/>
      <protection/>
    </xf>
    <xf numFmtId="0" fontId="1" fillId="2" borderId="2" xfId="34" applyFont="1" applyFill="1" applyBorder="1" applyAlignment="1">
      <alignment horizontal="center"/>
      <protection/>
    </xf>
    <xf numFmtId="0" fontId="1" fillId="2" borderId="2" xfId="34" applyFont="1" applyFill="1" applyBorder="1" applyAlignment="1">
      <alignment horizontal="center" vertical="center"/>
      <protection/>
    </xf>
    <xf numFmtId="0" fontId="1" fillId="3" borderId="4" xfId="34" applyFont="1" applyFill="1" applyBorder="1" applyAlignment="1" quotePrefix="1">
      <alignment horizontal="center"/>
      <protection/>
    </xf>
    <xf numFmtId="0" fontId="5" fillId="3" borderId="4" xfId="34" applyFont="1" applyFill="1" applyBorder="1" applyAlignment="1">
      <alignment horizontal="center"/>
      <protection/>
    </xf>
    <xf numFmtId="0" fontId="1" fillId="3" borderId="4" xfId="34" applyFont="1" applyFill="1" applyBorder="1" applyAlignment="1">
      <alignment horizontal="center"/>
      <protection/>
    </xf>
    <xf numFmtId="181" fontId="5" fillId="3" borderId="4" xfId="34" applyNumberFormat="1" applyFont="1" applyFill="1" applyBorder="1" applyAlignment="1" quotePrefix="1">
      <alignment horizontal="center"/>
      <protection/>
    </xf>
    <xf numFmtId="0" fontId="5" fillId="3" borderId="4" xfId="34" applyFont="1" applyFill="1" applyBorder="1" applyAlignment="1" quotePrefix="1">
      <alignment horizontal="center"/>
      <protection/>
    </xf>
    <xf numFmtId="172" fontId="0" fillId="0" borderId="4" xfId="34" applyNumberFormat="1" applyBorder="1">
      <alignment/>
      <protection/>
    </xf>
    <xf numFmtId="0" fontId="2" fillId="0" borderId="0" xfId="35" applyFont="1">
      <alignment/>
      <protection/>
    </xf>
    <xf numFmtId="0" fontId="0" fillId="0" borderId="0" xfId="35">
      <alignment/>
      <protection/>
    </xf>
    <xf numFmtId="0" fontId="9" fillId="0" borderId="0" xfId="35" applyFont="1">
      <alignment/>
      <protection/>
    </xf>
    <xf numFmtId="0" fontId="3" fillId="0" borderId="0" xfId="35" applyFont="1">
      <alignment/>
      <protection/>
    </xf>
    <xf numFmtId="0" fontId="4" fillId="0" borderId="0" xfId="35" applyFont="1">
      <alignment/>
      <protection/>
    </xf>
    <xf numFmtId="0" fontId="0" fillId="0" borderId="0" xfId="35" applyBorder="1">
      <alignment/>
      <protection/>
    </xf>
    <xf numFmtId="0" fontId="0" fillId="0" borderId="0" xfId="35" quotePrefix="1">
      <alignment/>
      <protection/>
    </xf>
    <xf numFmtId="0" fontId="10" fillId="0" borderId="0" xfId="35" applyFont="1">
      <alignment/>
      <protection/>
    </xf>
    <xf numFmtId="0" fontId="4" fillId="0" borderId="0" xfId="35" applyFont="1" quotePrefix="1">
      <alignment/>
      <protection/>
    </xf>
    <xf numFmtId="0" fontId="1" fillId="2" borderId="1" xfId="35" applyFont="1" applyFill="1" applyBorder="1" applyAlignment="1">
      <alignment horizontal="center"/>
      <protection/>
    </xf>
    <xf numFmtId="0" fontId="1" fillId="2" borderId="5" xfId="35" applyFont="1" applyFill="1" applyBorder="1" applyAlignment="1">
      <alignment horizontal="center"/>
      <protection/>
    </xf>
    <xf numFmtId="0" fontId="1" fillId="3" borderId="6" xfId="35" applyFont="1" applyFill="1" applyBorder="1" applyAlignment="1">
      <alignment horizontal="right"/>
      <protection/>
    </xf>
    <xf numFmtId="0" fontId="1" fillId="3" borderId="6" xfId="35" applyFont="1" applyFill="1" applyBorder="1" applyAlignment="1">
      <alignment horizontal="center"/>
      <protection/>
    </xf>
    <xf numFmtId="0" fontId="1" fillId="3" borderId="6" xfId="35" applyFont="1" applyFill="1" applyBorder="1">
      <alignment/>
      <protection/>
    </xf>
    <xf numFmtId="0" fontId="1" fillId="3" borderId="7" xfId="35" applyFont="1" applyFill="1" applyBorder="1" applyAlignment="1">
      <alignment horizontal="right"/>
      <protection/>
    </xf>
    <xf numFmtId="0" fontId="1" fillId="3" borderId="6" xfId="35" applyFont="1" applyFill="1" applyBorder="1" applyAlignment="1">
      <alignment horizontal="left"/>
      <protection/>
    </xf>
    <xf numFmtId="0" fontId="1" fillId="3" borderId="8" xfId="35" applyFont="1" applyFill="1" applyBorder="1">
      <alignment/>
      <protection/>
    </xf>
    <xf numFmtId="0" fontId="1" fillId="2" borderId="1" xfId="35" applyFont="1" applyFill="1" applyBorder="1" applyAlignment="1">
      <alignment horizontal="center" vertical="center"/>
      <protection/>
    </xf>
    <xf numFmtId="0" fontId="1" fillId="2" borderId="3" xfId="35" applyFont="1" applyFill="1" applyBorder="1" applyAlignment="1">
      <alignment horizontal="center"/>
      <protection/>
    </xf>
    <xf numFmtId="0" fontId="1" fillId="2" borderId="3" xfId="35" applyFont="1" applyFill="1" applyBorder="1" applyAlignment="1">
      <alignment horizontal="center" vertical="center"/>
      <protection/>
    </xf>
    <xf numFmtId="0" fontId="1" fillId="2" borderId="2" xfId="35" applyFont="1" applyFill="1" applyBorder="1" applyAlignment="1">
      <alignment horizontal="center"/>
      <protection/>
    </xf>
    <xf numFmtId="0" fontId="1" fillId="2" borderId="2" xfId="35" applyFont="1" applyFill="1" applyBorder="1" applyAlignment="1">
      <alignment horizontal="center" vertical="center"/>
      <protection/>
    </xf>
    <xf numFmtId="0" fontId="1" fillId="3" borderId="4" xfId="35" applyFont="1" applyFill="1" applyBorder="1" applyAlignment="1" quotePrefix="1">
      <alignment horizontal="center"/>
      <protection/>
    </xf>
    <xf numFmtId="0" fontId="5" fillId="3" borderId="4" xfId="35" applyFont="1" applyFill="1" applyBorder="1" applyAlignment="1">
      <alignment horizontal="center"/>
      <protection/>
    </xf>
    <xf numFmtId="0" fontId="1" fillId="3" borderId="4" xfId="35" applyFont="1" applyFill="1" applyBorder="1" applyAlignment="1">
      <alignment horizontal="center"/>
      <protection/>
    </xf>
    <xf numFmtId="0" fontId="2" fillId="0" borderId="0" xfId="32" applyFont="1">
      <alignment/>
      <protection/>
    </xf>
    <xf numFmtId="0" fontId="0" fillId="0" borderId="0" xfId="32">
      <alignment/>
      <protection/>
    </xf>
    <xf numFmtId="0" fontId="4" fillId="0" borderId="0" xfId="32" applyFont="1">
      <alignment/>
      <protection/>
    </xf>
    <xf numFmtId="10" fontId="4" fillId="0" borderId="0" xfId="32" applyNumberFormat="1" applyFont="1">
      <alignment/>
      <protection/>
    </xf>
    <xf numFmtId="0" fontId="0" fillId="0" borderId="0" xfId="32" applyBorder="1">
      <alignment/>
      <protection/>
    </xf>
    <xf numFmtId="0" fontId="10" fillId="0" borderId="0" xfId="32" applyFont="1">
      <alignment/>
      <protection/>
    </xf>
    <xf numFmtId="0" fontId="4" fillId="0" borderId="0" xfId="32" applyFont="1" quotePrefix="1">
      <alignment/>
      <protection/>
    </xf>
    <xf numFmtId="0" fontId="1" fillId="2" borderId="1" xfId="32" applyFont="1" applyFill="1" applyBorder="1" applyAlignment="1">
      <alignment horizontal="center"/>
      <protection/>
    </xf>
    <xf numFmtId="0" fontId="1" fillId="2" borderId="5" xfId="32" applyFont="1" applyFill="1" applyBorder="1" applyAlignment="1">
      <alignment horizontal="center"/>
      <protection/>
    </xf>
    <xf numFmtId="0" fontId="1" fillId="3" borderId="6" xfId="32" applyFont="1" applyFill="1" applyBorder="1" applyAlignment="1">
      <alignment horizontal="right"/>
      <protection/>
    </xf>
    <xf numFmtId="0" fontId="1" fillId="3" borderId="6" xfId="32" applyFont="1" applyFill="1" applyBorder="1" applyAlignment="1">
      <alignment horizontal="center"/>
      <protection/>
    </xf>
    <xf numFmtId="0" fontId="1" fillId="3" borderId="6" xfId="32" applyFont="1" applyFill="1" applyBorder="1">
      <alignment/>
      <protection/>
    </xf>
    <xf numFmtId="0" fontId="1" fillId="2" borderId="1" xfId="32" applyFont="1" applyFill="1" applyBorder="1" applyAlignment="1">
      <alignment horizontal="center" vertical="center"/>
      <protection/>
    </xf>
    <xf numFmtId="0" fontId="1" fillId="2" borderId="3" xfId="32" applyFont="1" applyFill="1" applyBorder="1" applyAlignment="1">
      <alignment horizontal="center"/>
      <protection/>
    </xf>
    <xf numFmtId="0" fontId="1" fillId="2" borderId="3" xfId="32" applyFont="1" applyFill="1" applyBorder="1" applyAlignment="1">
      <alignment horizontal="center" vertical="center"/>
      <protection/>
    </xf>
    <xf numFmtId="0" fontId="1" fillId="2" borderId="2" xfId="32" applyFont="1" applyFill="1" applyBorder="1" applyAlignment="1">
      <alignment horizontal="center"/>
      <protection/>
    </xf>
    <xf numFmtId="0" fontId="1" fillId="2" borderId="2" xfId="32" applyFont="1" applyFill="1" applyBorder="1" applyAlignment="1">
      <alignment horizontal="center" vertical="center"/>
      <protection/>
    </xf>
    <xf numFmtId="0" fontId="1" fillId="3" borderId="4" xfId="32" applyFont="1" applyFill="1" applyBorder="1" applyAlignment="1" quotePrefix="1">
      <alignment horizontal="center"/>
      <protection/>
    </xf>
    <xf numFmtId="0" fontId="5" fillId="3" borderId="4" xfId="32" applyFont="1" applyFill="1" applyBorder="1" applyAlignment="1">
      <alignment horizontal="center"/>
      <protection/>
    </xf>
    <xf numFmtId="0" fontId="1" fillId="3" borderId="4" xfId="32" applyFont="1" applyFill="1" applyBorder="1" applyAlignment="1">
      <alignment horizontal="center"/>
      <protection/>
    </xf>
    <xf numFmtId="1" fontId="0" fillId="0" borderId="0" xfId="32" applyNumberFormat="1">
      <alignment/>
      <protection/>
    </xf>
    <xf numFmtId="0" fontId="2" fillId="0" borderId="0" xfId="30" applyFont="1">
      <alignment/>
      <protection/>
    </xf>
    <xf numFmtId="0" fontId="0" fillId="0" borderId="0" xfId="30">
      <alignment/>
      <protection/>
    </xf>
    <xf numFmtId="0" fontId="9" fillId="0" borderId="0" xfId="30" applyFont="1">
      <alignment/>
      <protection/>
    </xf>
    <xf numFmtId="0" fontId="3" fillId="0" borderId="0" xfId="30" applyFont="1">
      <alignment/>
      <protection/>
    </xf>
    <xf numFmtId="0" fontId="4" fillId="0" borderId="0" xfId="30" applyFont="1">
      <alignment/>
      <protection/>
    </xf>
    <xf numFmtId="0" fontId="8" fillId="0" borderId="0" xfId="30" applyFont="1" applyAlignment="1">
      <alignment horizontal="left"/>
      <protection/>
    </xf>
    <xf numFmtId="0" fontId="10" fillId="0" borderId="0" xfId="30" applyFont="1">
      <alignment/>
      <protection/>
    </xf>
    <xf numFmtId="0" fontId="0" fillId="0" borderId="0" xfId="30" applyBorder="1">
      <alignment/>
      <protection/>
    </xf>
    <xf numFmtId="0" fontId="8" fillId="0" borderId="0" xfId="30" applyFont="1">
      <alignment/>
      <protection/>
    </xf>
    <xf numFmtId="0" fontId="1" fillId="2" borderId="1" xfId="30" applyFont="1" applyFill="1" applyBorder="1" applyAlignment="1">
      <alignment horizontal="center"/>
      <protection/>
    </xf>
    <xf numFmtId="0" fontId="1" fillId="2" borderId="7" xfId="30" applyFont="1" applyFill="1" applyBorder="1" applyAlignment="1">
      <alignment horizontal="center"/>
      <protection/>
    </xf>
    <xf numFmtId="0" fontId="1" fillId="2" borderId="6" xfId="30" applyFont="1" applyFill="1" applyBorder="1" applyAlignment="1">
      <alignment horizontal="left"/>
      <protection/>
    </xf>
    <xf numFmtId="0" fontId="1" fillId="2" borderId="8" xfId="30" applyFont="1" applyFill="1" applyBorder="1" applyAlignment="1">
      <alignment horizontal="left"/>
      <protection/>
    </xf>
    <xf numFmtId="0" fontId="1" fillId="2" borderId="5" xfId="30" applyFont="1" applyFill="1" applyBorder="1" applyAlignment="1">
      <alignment horizontal="center"/>
      <protection/>
    </xf>
    <xf numFmtId="0" fontId="1" fillId="2" borderId="1" xfId="30" applyFont="1" applyFill="1" applyBorder="1" applyAlignment="1">
      <alignment horizontal="center" vertical="center"/>
      <protection/>
    </xf>
    <xf numFmtId="0" fontId="4" fillId="0" borderId="0" xfId="30" applyFont="1" quotePrefix="1">
      <alignment/>
      <protection/>
    </xf>
    <xf numFmtId="0" fontId="1" fillId="2" borderId="3" xfId="30" applyFont="1" applyFill="1" applyBorder="1" applyAlignment="1">
      <alignment horizontal="center"/>
      <protection/>
    </xf>
    <xf numFmtId="0" fontId="1" fillId="2" borderId="3" xfId="30" applyFont="1" applyFill="1" applyBorder="1" applyAlignment="1">
      <alignment horizontal="center" vertical="center"/>
      <protection/>
    </xf>
    <xf numFmtId="0" fontId="1" fillId="2" borderId="2" xfId="30" applyFont="1" applyFill="1" applyBorder="1" applyAlignment="1">
      <alignment horizontal="center"/>
      <protection/>
    </xf>
    <xf numFmtId="0" fontId="1" fillId="2" borderId="2" xfId="30" applyFont="1" applyFill="1" applyBorder="1" applyAlignment="1">
      <alignment horizontal="center" vertical="center"/>
      <protection/>
    </xf>
    <xf numFmtId="0" fontId="1" fillId="3" borderId="4" xfId="30" applyFont="1" applyFill="1" applyBorder="1" applyAlignment="1" quotePrefix="1">
      <alignment horizontal="center"/>
      <protection/>
    </xf>
    <xf numFmtId="0" fontId="5" fillId="3" borderId="4" xfId="30" applyFont="1" applyFill="1" applyBorder="1" applyAlignment="1">
      <alignment horizontal="center"/>
      <protection/>
    </xf>
    <xf numFmtId="0" fontId="1" fillId="3" borderId="4" xfId="30" applyFont="1" applyFill="1" applyBorder="1" applyAlignment="1">
      <alignment horizontal="center"/>
      <protection/>
    </xf>
    <xf numFmtId="1" fontId="0" fillId="0" borderId="0" xfId="30" applyNumberFormat="1">
      <alignment/>
      <protection/>
    </xf>
    <xf numFmtId="0" fontId="2" fillId="0" borderId="0" xfId="24" applyFont="1">
      <alignment/>
      <protection/>
    </xf>
    <xf numFmtId="0" fontId="0" fillId="0" borderId="0" xfId="24">
      <alignment/>
      <protection/>
    </xf>
    <xf numFmtId="0" fontId="9" fillId="0" borderId="0" xfId="24" applyFont="1">
      <alignment/>
      <protection/>
    </xf>
    <xf numFmtId="0" fontId="3" fillId="0" borderId="0" xfId="24" applyFont="1">
      <alignment/>
      <protection/>
    </xf>
    <xf numFmtId="0" fontId="4" fillId="0" borderId="0" xfId="24" applyFont="1">
      <alignment/>
      <protection/>
    </xf>
    <xf numFmtId="0" fontId="10" fillId="0" borderId="0" xfId="24" applyFont="1">
      <alignment/>
      <protection/>
    </xf>
    <xf numFmtId="0" fontId="0" fillId="0" borderId="0" xfId="24" applyBorder="1">
      <alignment/>
      <protection/>
    </xf>
    <xf numFmtId="0" fontId="1" fillId="2" borderId="1" xfId="24" applyFont="1" applyFill="1" applyBorder="1" applyAlignment="1">
      <alignment horizontal="center"/>
      <protection/>
    </xf>
    <xf numFmtId="0" fontId="1" fillId="2" borderId="1" xfId="24" applyFont="1" applyFill="1" applyBorder="1" applyAlignment="1">
      <alignment horizontal="center" vertical="center"/>
      <protection/>
    </xf>
    <xf numFmtId="0" fontId="1" fillId="2" borderId="3" xfId="24" applyFont="1" applyFill="1" applyBorder="1" applyAlignment="1">
      <alignment horizontal="center"/>
      <protection/>
    </xf>
    <xf numFmtId="0" fontId="1" fillId="2" borderId="3" xfId="24" applyFont="1" applyFill="1" applyBorder="1" applyAlignment="1">
      <alignment horizontal="center" vertical="center"/>
      <protection/>
    </xf>
    <xf numFmtId="0" fontId="1" fillId="2" borderId="2" xfId="24" applyFont="1" applyFill="1" applyBorder="1" applyAlignment="1">
      <alignment horizontal="center"/>
      <protection/>
    </xf>
    <xf numFmtId="0" fontId="1" fillId="2" borderId="2" xfId="24" applyFont="1" applyFill="1" applyBorder="1" applyAlignment="1">
      <alignment horizontal="center" vertical="center"/>
      <protection/>
    </xf>
    <xf numFmtId="0" fontId="1" fillId="3" borderId="4" xfId="24" applyFont="1" applyFill="1" applyBorder="1" applyAlignment="1" quotePrefix="1">
      <alignment horizontal="center"/>
      <protection/>
    </xf>
    <xf numFmtId="0" fontId="5" fillId="3" borderId="4" xfId="24" applyFont="1" applyFill="1" applyBorder="1" applyAlignment="1">
      <alignment horizontal="center"/>
      <protection/>
    </xf>
    <xf numFmtId="172" fontId="0" fillId="0" borderId="4" xfId="24" applyNumberFormat="1" applyBorder="1">
      <alignment/>
      <protection/>
    </xf>
    <xf numFmtId="1" fontId="0" fillId="0" borderId="0" xfId="24" applyNumberFormat="1">
      <alignment/>
      <protection/>
    </xf>
    <xf numFmtId="0" fontId="2" fillId="0" borderId="0" xfId="25" applyFont="1">
      <alignment/>
      <protection/>
    </xf>
    <xf numFmtId="0" fontId="4" fillId="0" borderId="0" xfId="25" applyFont="1">
      <alignment/>
      <protection/>
    </xf>
    <xf numFmtId="0" fontId="0" fillId="0" borderId="0" xfId="25">
      <alignment/>
      <protection/>
    </xf>
    <xf numFmtId="0" fontId="0" fillId="0" borderId="0" xfId="25" applyBorder="1">
      <alignment/>
      <protection/>
    </xf>
    <xf numFmtId="0" fontId="10" fillId="0" borderId="0" xfId="25" applyFont="1">
      <alignment/>
      <protection/>
    </xf>
    <xf numFmtId="0" fontId="3" fillId="0" borderId="0" xfId="25" applyFont="1">
      <alignment/>
      <protection/>
    </xf>
    <xf numFmtId="0" fontId="0" fillId="0" borderId="0" xfId="25" applyAlignment="1">
      <alignment horizontal="left"/>
      <protection/>
    </xf>
    <xf numFmtId="0" fontId="1" fillId="2" borderId="1" xfId="25" applyFont="1" applyFill="1" applyBorder="1" applyAlignment="1">
      <alignment horizontal="center"/>
      <protection/>
    </xf>
    <xf numFmtId="0" fontId="1" fillId="2" borderId="5" xfId="25" applyFont="1" applyFill="1" applyBorder="1" applyAlignment="1">
      <alignment horizontal="center"/>
      <protection/>
    </xf>
    <xf numFmtId="0" fontId="1" fillId="3" borderId="6" xfId="25" applyFont="1" applyFill="1" applyBorder="1" applyAlignment="1">
      <alignment horizontal="right"/>
      <protection/>
    </xf>
    <xf numFmtId="0" fontId="1" fillId="3" borderId="6" xfId="25" applyFont="1" applyFill="1" applyBorder="1" applyAlignment="1">
      <alignment horizontal="center"/>
      <protection/>
    </xf>
    <xf numFmtId="0" fontId="1" fillId="3" borderId="6" xfId="25" applyFont="1" applyFill="1" applyBorder="1">
      <alignment/>
      <protection/>
    </xf>
    <xf numFmtId="0" fontId="1" fillId="2" borderId="1" xfId="25" applyFont="1" applyFill="1" applyBorder="1" applyAlignment="1">
      <alignment horizontal="center" vertical="center"/>
      <protection/>
    </xf>
    <xf numFmtId="0" fontId="1" fillId="2" borderId="3" xfId="25" applyFont="1" applyFill="1" applyBorder="1" applyAlignment="1">
      <alignment horizontal="center"/>
      <protection/>
    </xf>
    <xf numFmtId="0" fontId="1" fillId="2" borderId="3" xfId="25" applyFont="1" applyFill="1" applyBorder="1" applyAlignment="1">
      <alignment horizontal="center" vertical="center"/>
      <protection/>
    </xf>
    <xf numFmtId="0" fontId="1" fillId="2" borderId="2" xfId="25" applyFont="1" applyFill="1" applyBorder="1" applyAlignment="1">
      <alignment horizontal="center"/>
      <protection/>
    </xf>
    <xf numFmtId="0" fontId="1" fillId="2" borderId="2" xfId="25" applyFont="1" applyFill="1" applyBorder="1" applyAlignment="1">
      <alignment horizontal="center" vertical="center"/>
      <protection/>
    </xf>
    <xf numFmtId="0" fontId="1" fillId="3" borderId="4" xfId="25" applyFont="1" applyFill="1" applyBorder="1" applyAlignment="1" quotePrefix="1">
      <alignment horizontal="center"/>
      <protection/>
    </xf>
    <xf numFmtId="0" fontId="5" fillId="3" borderId="4" xfId="25" applyFont="1" applyFill="1" applyBorder="1" applyAlignment="1">
      <alignment horizontal="center"/>
      <protection/>
    </xf>
    <xf numFmtId="0" fontId="1" fillId="3" borderId="4" xfId="25" applyFont="1" applyFill="1" applyBorder="1" applyAlignment="1">
      <alignment horizontal="center"/>
      <protection/>
    </xf>
    <xf numFmtId="0" fontId="2" fillId="0" borderId="0" xfId="26" applyFont="1">
      <alignment/>
      <protection/>
    </xf>
    <xf numFmtId="0" fontId="0" fillId="0" borderId="0" xfId="26">
      <alignment/>
      <protection/>
    </xf>
    <xf numFmtId="0" fontId="9" fillId="0" borderId="0" xfId="26" applyFont="1">
      <alignment/>
      <protection/>
    </xf>
    <xf numFmtId="0" fontId="3" fillId="0" borderId="0" xfId="26" applyFont="1">
      <alignment/>
      <protection/>
    </xf>
    <xf numFmtId="0" fontId="4" fillId="0" borderId="0" xfId="26" applyFont="1">
      <alignment/>
      <protection/>
    </xf>
    <xf numFmtId="0" fontId="10" fillId="0" borderId="0" xfId="26" applyFont="1">
      <alignment/>
      <protection/>
    </xf>
    <xf numFmtId="0" fontId="0" fillId="0" borderId="0" xfId="26" applyBorder="1">
      <alignment/>
      <protection/>
    </xf>
    <xf numFmtId="0" fontId="1" fillId="2" borderId="1" xfId="26" applyFont="1" applyFill="1" applyBorder="1" applyAlignment="1">
      <alignment horizontal="center"/>
      <protection/>
    </xf>
    <xf numFmtId="0" fontId="1" fillId="2" borderId="1" xfId="26" applyFont="1" applyFill="1" applyBorder="1" applyAlignment="1">
      <alignment horizontal="center" vertical="center"/>
      <protection/>
    </xf>
    <xf numFmtId="0" fontId="1" fillId="2" borderId="3" xfId="26" applyFont="1" applyFill="1" applyBorder="1" applyAlignment="1">
      <alignment horizontal="center"/>
      <protection/>
    </xf>
    <xf numFmtId="0" fontId="1" fillId="2" borderId="3" xfId="26" applyFont="1" applyFill="1" applyBorder="1" applyAlignment="1">
      <alignment horizontal="center" vertical="center"/>
      <protection/>
    </xf>
    <xf numFmtId="0" fontId="1" fillId="2" borderId="2" xfId="26" applyFont="1" applyFill="1" applyBorder="1" applyAlignment="1">
      <alignment horizontal="center"/>
      <protection/>
    </xf>
    <xf numFmtId="0" fontId="1" fillId="2" borderId="2" xfId="26" applyFont="1" applyFill="1" applyBorder="1" applyAlignment="1">
      <alignment horizontal="center" vertical="center"/>
      <protection/>
    </xf>
    <xf numFmtId="0" fontId="1" fillId="3" borderId="4" xfId="26" applyFont="1" applyFill="1" applyBorder="1" applyAlignment="1" quotePrefix="1">
      <alignment horizontal="center"/>
      <protection/>
    </xf>
    <xf numFmtId="0" fontId="5" fillId="3" borderId="4" xfId="26" applyFont="1" applyFill="1" applyBorder="1" applyAlignment="1">
      <alignment horizontal="center"/>
      <protection/>
    </xf>
    <xf numFmtId="172" fontId="0" fillId="0" borderId="4" xfId="26" applyNumberFormat="1" applyBorder="1">
      <alignment/>
      <protection/>
    </xf>
    <xf numFmtId="1" fontId="0" fillId="0" borderId="0" xfId="26" applyNumberFormat="1">
      <alignment/>
      <protection/>
    </xf>
    <xf numFmtId="0" fontId="2" fillId="0" borderId="0" xfId="23" applyFont="1">
      <alignment/>
      <protection/>
    </xf>
    <xf numFmtId="0" fontId="0" fillId="0" borderId="0" xfId="23">
      <alignment/>
      <protection/>
    </xf>
    <xf numFmtId="0" fontId="9" fillId="0" borderId="0" xfId="23" applyFont="1">
      <alignment/>
      <protection/>
    </xf>
    <xf numFmtId="0" fontId="3" fillId="0" borderId="0" xfId="23" applyFont="1">
      <alignment/>
      <protection/>
    </xf>
    <xf numFmtId="0" fontId="4" fillId="0" borderId="0" xfId="23" applyFont="1">
      <alignment/>
      <protection/>
    </xf>
    <xf numFmtId="0" fontId="0" fillId="0" borderId="0" xfId="23" applyBorder="1">
      <alignment/>
      <protection/>
    </xf>
    <xf numFmtId="0" fontId="4" fillId="0" borderId="0" xfId="23" applyFont="1" quotePrefix="1">
      <alignment/>
      <protection/>
    </xf>
    <xf numFmtId="0" fontId="1" fillId="2" borderId="1" xfId="23" applyFont="1" applyFill="1" applyBorder="1" applyAlignment="1">
      <alignment horizontal="center"/>
      <protection/>
    </xf>
    <xf numFmtId="0" fontId="1" fillId="2" borderId="5" xfId="23" applyFont="1" applyFill="1" applyBorder="1" applyAlignment="1">
      <alignment horizontal="center"/>
      <protection/>
    </xf>
    <xf numFmtId="0" fontId="1" fillId="3" borderId="6" xfId="23" applyFont="1" applyFill="1" applyBorder="1" applyAlignment="1">
      <alignment horizontal="right"/>
      <protection/>
    </xf>
    <xf numFmtId="0" fontId="1" fillId="3" borderId="6" xfId="23" applyFont="1" applyFill="1" applyBorder="1" applyAlignment="1">
      <alignment horizontal="center"/>
      <protection/>
    </xf>
    <xf numFmtId="0" fontId="1" fillId="3" borderId="6" xfId="23" applyFont="1" applyFill="1" applyBorder="1">
      <alignment/>
      <protection/>
    </xf>
    <xf numFmtId="0" fontId="1" fillId="3" borderId="7" xfId="23" applyFont="1" applyFill="1" applyBorder="1">
      <alignment/>
      <protection/>
    </xf>
    <xf numFmtId="0" fontId="1" fillId="3" borderId="8" xfId="23" applyFont="1" applyFill="1" applyBorder="1">
      <alignment/>
      <protection/>
    </xf>
    <xf numFmtId="0" fontId="1" fillId="2" borderId="1" xfId="23" applyFont="1" applyFill="1" applyBorder="1" applyAlignment="1">
      <alignment horizontal="center" vertical="center"/>
      <protection/>
    </xf>
    <xf numFmtId="0" fontId="1" fillId="2" borderId="3" xfId="23" applyFont="1" applyFill="1" applyBorder="1" applyAlignment="1">
      <alignment horizontal="center"/>
      <protection/>
    </xf>
    <xf numFmtId="0" fontId="1" fillId="2" borderId="3" xfId="23" applyFont="1" applyFill="1" applyBorder="1" applyAlignment="1">
      <alignment horizontal="center" vertical="center"/>
      <protection/>
    </xf>
    <xf numFmtId="0" fontId="1" fillId="2" borderId="2" xfId="23" applyFont="1" applyFill="1" applyBorder="1" applyAlignment="1">
      <alignment horizontal="center"/>
      <protection/>
    </xf>
    <xf numFmtId="0" fontId="1" fillId="2" borderId="2" xfId="23" applyFont="1" applyFill="1" applyBorder="1" applyAlignment="1">
      <alignment horizontal="center" vertical="center"/>
      <protection/>
    </xf>
    <xf numFmtId="0" fontId="1" fillId="3" borderId="4" xfId="23" applyFont="1" applyFill="1" applyBorder="1" applyAlignment="1" quotePrefix="1">
      <alignment horizontal="center"/>
      <protection/>
    </xf>
    <xf numFmtId="0" fontId="5" fillId="3" borderId="4" xfId="23" applyFont="1" applyFill="1" applyBorder="1" applyAlignment="1">
      <alignment horizontal="center"/>
      <protection/>
    </xf>
    <xf numFmtId="0" fontId="1" fillId="3" borderId="4" xfId="23" applyFont="1" applyFill="1" applyBorder="1" applyAlignment="1">
      <alignment horizontal="center"/>
      <protection/>
    </xf>
    <xf numFmtId="181" fontId="1" fillId="3" borderId="4" xfId="23" applyNumberFormat="1" applyFont="1" applyFill="1" applyBorder="1" applyAlignment="1" quotePrefix="1">
      <alignment horizontal="center"/>
      <protection/>
    </xf>
    <xf numFmtId="1" fontId="0" fillId="0" borderId="0" xfId="23" applyNumberFormat="1">
      <alignment/>
      <protection/>
    </xf>
    <xf numFmtId="0" fontId="2" fillId="0" borderId="0" xfId="27" applyFont="1">
      <alignment/>
      <protection/>
    </xf>
    <xf numFmtId="0" fontId="0" fillId="0" borderId="0" xfId="27">
      <alignment/>
      <protection/>
    </xf>
    <xf numFmtId="0" fontId="3" fillId="0" borderId="0" xfId="27" applyFont="1">
      <alignment/>
      <protection/>
    </xf>
    <xf numFmtId="0" fontId="4" fillId="0" borderId="0" xfId="27" applyFont="1">
      <alignment/>
      <protection/>
    </xf>
    <xf numFmtId="0" fontId="10" fillId="0" borderId="0" xfId="27" applyFont="1">
      <alignment/>
      <protection/>
    </xf>
    <xf numFmtId="0" fontId="0" fillId="0" borderId="0" xfId="27" applyBorder="1">
      <alignment/>
      <protection/>
    </xf>
    <xf numFmtId="0" fontId="1" fillId="2" borderId="1" xfId="27" applyFont="1" applyFill="1" applyBorder="1" applyAlignment="1">
      <alignment horizontal="center"/>
      <protection/>
    </xf>
    <xf numFmtId="0" fontId="1" fillId="2" borderId="1" xfId="27" applyFont="1" applyFill="1" applyBorder="1" applyAlignment="1">
      <alignment horizontal="center" vertical="center"/>
      <protection/>
    </xf>
    <xf numFmtId="0" fontId="1" fillId="2" borderId="3" xfId="27" applyFont="1" applyFill="1" applyBorder="1" applyAlignment="1">
      <alignment horizontal="center"/>
      <protection/>
    </xf>
    <xf numFmtId="0" fontId="1" fillId="2" borderId="3" xfId="27" applyFont="1" applyFill="1" applyBorder="1" applyAlignment="1">
      <alignment horizontal="center" vertical="center"/>
      <protection/>
    </xf>
    <xf numFmtId="0" fontId="1" fillId="2" borderId="2" xfId="27" applyFont="1" applyFill="1" applyBorder="1" applyAlignment="1">
      <alignment horizontal="center"/>
      <protection/>
    </xf>
    <xf numFmtId="0" fontId="1" fillId="2" borderId="2" xfId="27" applyFont="1" applyFill="1" applyBorder="1" applyAlignment="1">
      <alignment horizontal="center" vertical="center"/>
      <protection/>
    </xf>
    <xf numFmtId="0" fontId="1" fillId="3" borderId="4" xfId="27" applyFont="1" applyFill="1" applyBorder="1" applyAlignment="1" quotePrefix="1">
      <alignment horizontal="center"/>
      <protection/>
    </xf>
    <xf numFmtId="0" fontId="5" fillId="3" borderId="4" xfId="27" applyFont="1" applyFill="1" applyBorder="1" applyAlignment="1">
      <alignment horizontal="center"/>
      <protection/>
    </xf>
    <xf numFmtId="181" fontId="1" fillId="3" borderId="4" xfId="27" applyNumberFormat="1" applyFont="1" applyFill="1" applyBorder="1" applyAlignment="1" quotePrefix="1">
      <alignment horizontal="center"/>
      <protection/>
    </xf>
    <xf numFmtId="0" fontId="0" fillId="0" borderId="4" xfId="27" applyBorder="1">
      <alignment/>
      <protection/>
    </xf>
    <xf numFmtId="0" fontId="0" fillId="0" borderId="4" xfId="27" applyBorder="1" applyAlignment="1">
      <alignment horizontal="center"/>
      <protection/>
    </xf>
    <xf numFmtId="172" fontId="0" fillId="0" borderId="4" xfId="27" applyNumberFormat="1" applyBorder="1">
      <alignment/>
      <protection/>
    </xf>
    <xf numFmtId="172" fontId="0" fillId="0" borderId="4" xfId="27" applyNumberFormat="1" applyBorder="1" applyAlignment="1">
      <alignment horizontal="center"/>
      <protection/>
    </xf>
    <xf numFmtId="1" fontId="0" fillId="0" borderId="0" xfId="27" applyNumberFormat="1">
      <alignment/>
      <protection/>
    </xf>
    <xf numFmtId="0" fontId="1" fillId="0" borderId="4" xfId="27" applyFont="1" applyBorder="1">
      <alignment/>
      <protection/>
    </xf>
    <xf numFmtId="181" fontId="5" fillId="3" borderId="4" xfId="31" applyNumberFormat="1" applyFont="1" applyFill="1" applyBorder="1" applyAlignment="1" quotePrefix="1">
      <alignment horizontal="center"/>
      <protection/>
    </xf>
    <xf numFmtId="0" fontId="5" fillId="3" borderId="4" xfId="31" applyFont="1" applyFill="1" applyBorder="1" applyAlignment="1" quotePrefix="1">
      <alignment horizontal="center"/>
      <protection/>
    </xf>
    <xf numFmtId="181" fontId="5" fillId="3" borderId="4" xfId="30" applyNumberFormat="1" applyFont="1" applyFill="1" applyBorder="1" applyAlignment="1" quotePrefix="1">
      <alignment horizontal="center"/>
      <protection/>
    </xf>
    <xf numFmtId="0" fontId="5" fillId="3" borderId="4" xfId="30" applyFont="1" applyFill="1" applyBorder="1" applyAlignment="1" quotePrefix="1">
      <alignment horizontal="center"/>
      <protection/>
    </xf>
    <xf numFmtId="0" fontId="5" fillId="3" borderId="4" xfId="26" applyFont="1" applyFill="1" applyBorder="1" applyAlignment="1" quotePrefix="1">
      <alignment horizontal="center"/>
      <protection/>
    </xf>
    <xf numFmtId="181" fontId="5" fillId="3" borderId="4" xfId="26" applyNumberFormat="1" applyFont="1" applyFill="1" applyBorder="1" applyAlignment="1" quotePrefix="1">
      <alignment horizontal="center"/>
      <protection/>
    </xf>
    <xf numFmtId="0" fontId="5" fillId="3" borderId="4" xfId="24" applyFont="1" applyFill="1" applyBorder="1" applyAlignment="1" quotePrefix="1">
      <alignment horizontal="center"/>
      <protection/>
    </xf>
    <xf numFmtId="181" fontId="5" fillId="3" borderId="4" xfId="24" applyNumberFormat="1" applyFont="1" applyFill="1" applyBorder="1" applyAlignment="1" quotePrefix="1">
      <alignment horizontal="center"/>
      <protection/>
    </xf>
    <xf numFmtId="181" fontId="5" fillId="3" borderId="4" xfId="32" applyNumberFormat="1" applyFont="1" applyFill="1" applyBorder="1" applyAlignment="1" quotePrefix="1">
      <alignment horizontal="center"/>
      <protection/>
    </xf>
    <xf numFmtId="0" fontId="5" fillId="3" borderId="4" xfId="32" applyFont="1" applyFill="1" applyBorder="1" applyAlignment="1" quotePrefix="1">
      <alignment horizontal="center"/>
      <protection/>
    </xf>
    <xf numFmtId="0" fontId="0" fillId="0" borderId="0" xfId="28" applyFont="1">
      <alignment/>
      <protection/>
    </xf>
    <xf numFmtId="0" fontId="0" fillId="0" borderId="0" xfId="34" applyFont="1">
      <alignment/>
      <protection/>
    </xf>
    <xf numFmtId="0" fontId="0" fillId="0" borderId="0" xfId="35" applyFont="1">
      <alignment/>
      <protection/>
    </xf>
    <xf numFmtId="181" fontId="5" fillId="3" borderId="4" xfId="35" applyNumberFormat="1" applyFont="1" applyFill="1" applyBorder="1" applyAlignment="1" quotePrefix="1">
      <alignment horizontal="center"/>
      <protection/>
    </xf>
    <xf numFmtId="0" fontId="5" fillId="3" borderId="4" xfId="35" applyFont="1" applyFill="1" applyBorder="1" applyAlignment="1" quotePrefix="1">
      <alignment horizontal="center"/>
      <protection/>
    </xf>
    <xf numFmtId="0" fontId="0" fillId="0" borderId="0" xfId="33" applyFont="1">
      <alignment/>
      <protection/>
    </xf>
    <xf numFmtId="0" fontId="0" fillId="0" borderId="0" xfId="36" applyFont="1">
      <alignment/>
      <protection/>
    </xf>
    <xf numFmtId="181" fontId="5" fillId="3" borderId="4" xfId="25" applyNumberFormat="1" applyFont="1" applyFill="1" applyBorder="1" applyAlignment="1" quotePrefix="1">
      <alignment horizontal="center"/>
      <protection/>
    </xf>
    <xf numFmtId="0" fontId="0" fillId="0" borderId="0" xfId="23" applyFont="1">
      <alignment/>
      <protection/>
    </xf>
    <xf numFmtId="0" fontId="16" fillId="0" borderId="0" xfId="29" applyFont="1">
      <alignment/>
      <protection/>
    </xf>
    <xf numFmtId="0" fontId="2" fillId="0" borderId="0" xfId="29" applyFont="1">
      <alignment/>
      <protection/>
    </xf>
    <xf numFmtId="0" fontId="0" fillId="0" borderId="0" xfId="29">
      <alignment/>
      <protection/>
    </xf>
    <xf numFmtId="0" fontId="9" fillId="0" borderId="0" xfId="29" applyFont="1">
      <alignment/>
      <protection/>
    </xf>
    <xf numFmtId="0" fontId="3" fillId="0" borderId="0" xfId="29" applyFont="1">
      <alignment/>
      <protection/>
    </xf>
    <xf numFmtId="0" fontId="4" fillId="0" borderId="0" xfId="29" applyFont="1">
      <alignment/>
      <protection/>
    </xf>
    <xf numFmtId="0" fontId="10" fillId="0" borderId="0" xfId="29" applyFont="1">
      <alignment/>
      <protection/>
    </xf>
    <xf numFmtId="0" fontId="0" fillId="0" borderId="0" xfId="29" applyBorder="1">
      <alignment/>
      <protection/>
    </xf>
    <xf numFmtId="0" fontId="1" fillId="2" borderId="1" xfId="29" applyFont="1" applyFill="1" applyBorder="1" applyAlignment="1">
      <alignment horizontal="center"/>
      <protection/>
    </xf>
    <xf numFmtId="0" fontId="1" fillId="2" borderId="1" xfId="29" applyFont="1" applyFill="1" applyBorder="1" applyAlignment="1">
      <alignment horizontal="center" vertical="center"/>
      <protection/>
    </xf>
    <xf numFmtId="0" fontId="1" fillId="2" borderId="3" xfId="29" applyFont="1" applyFill="1" applyBorder="1" applyAlignment="1">
      <alignment horizontal="center"/>
      <protection/>
    </xf>
    <xf numFmtId="0" fontId="1" fillId="2" borderId="3" xfId="29" applyFont="1" applyFill="1" applyBorder="1" applyAlignment="1">
      <alignment horizontal="center" vertical="center"/>
      <protection/>
    </xf>
    <xf numFmtId="0" fontId="1" fillId="2" borderId="2" xfId="29" applyFont="1" applyFill="1" applyBorder="1" applyAlignment="1">
      <alignment horizontal="center"/>
      <protection/>
    </xf>
    <xf numFmtId="0" fontId="1" fillId="2" borderId="2" xfId="29" applyFont="1" applyFill="1" applyBorder="1" applyAlignment="1">
      <alignment horizontal="center" vertical="center"/>
      <protection/>
    </xf>
    <xf numFmtId="0" fontId="1" fillId="3" borderId="4" xfId="29" applyFont="1" applyFill="1" applyBorder="1" applyAlignment="1" quotePrefix="1">
      <alignment horizontal="center"/>
      <protection/>
    </xf>
    <xf numFmtId="0" fontId="5" fillId="3" borderId="4" xfId="29" applyFont="1" applyFill="1" applyBorder="1" applyAlignment="1">
      <alignment horizontal="center"/>
      <protection/>
    </xf>
    <xf numFmtId="0" fontId="1" fillId="3" borderId="4" xfId="29" applyFont="1" applyFill="1" applyBorder="1" applyAlignment="1">
      <alignment horizontal="center"/>
      <protection/>
    </xf>
    <xf numFmtId="0" fontId="0" fillId="0" borderId="4" xfId="29" applyBorder="1">
      <alignment/>
      <protection/>
    </xf>
    <xf numFmtId="0" fontId="0" fillId="0" borderId="4" xfId="29" applyBorder="1" applyAlignment="1">
      <alignment horizontal="center"/>
      <protection/>
    </xf>
    <xf numFmtId="0" fontId="17" fillId="3" borderId="4" xfId="29" applyFont="1" applyFill="1" applyBorder="1" applyAlignment="1" quotePrefix="1">
      <alignment horizontal="center"/>
      <protection/>
    </xf>
    <xf numFmtId="172" fontId="0" fillId="0" borderId="0" xfId="29" applyNumberFormat="1" applyBorder="1">
      <alignment/>
      <protection/>
    </xf>
    <xf numFmtId="1" fontId="0" fillId="0" borderId="0" xfId="29" applyNumberFormat="1">
      <alignment/>
      <protection/>
    </xf>
    <xf numFmtId="172" fontId="0" fillId="0" borderId="0" xfId="28" applyNumberFormat="1">
      <alignment/>
      <protection/>
    </xf>
    <xf numFmtId="172" fontId="0" fillId="0" borderId="0" xfId="34" applyNumberFormat="1">
      <alignment/>
      <protection/>
    </xf>
    <xf numFmtId="172" fontId="0" fillId="0" borderId="0" xfId="35" applyNumberFormat="1">
      <alignment/>
      <protection/>
    </xf>
    <xf numFmtId="172" fontId="0" fillId="0" borderId="0" xfId="33" applyNumberFormat="1">
      <alignment/>
      <protection/>
    </xf>
    <xf numFmtId="0" fontId="0" fillId="0" borderId="0" xfId="25" applyFont="1">
      <alignment/>
      <protection/>
    </xf>
    <xf numFmtId="172" fontId="0" fillId="0" borderId="0" xfId="25" applyNumberFormat="1">
      <alignment/>
      <protection/>
    </xf>
    <xf numFmtId="172" fontId="0" fillId="0" borderId="0" xfId="23" applyNumberFormat="1">
      <alignment/>
      <protection/>
    </xf>
    <xf numFmtId="0" fontId="0" fillId="0" borderId="0" xfId="29" applyFont="1">
      <alignment/>
      <protection/>
    </xf>
    <xf numFmtId="0" fontId="1" fillId="3" borderId="6" xfId="25" applyFont="1" applyFill="1" applyBorder="1" applyAlignment="1">
      <alignment horizontal="left"/>
      <protection/>
    </xf>
    <xf numFmtId="172" fontId="0" fillId="0" borderId="0" xfId="25" applyNumberFormat="1" applyFont="1">
      <alignment/>
      <protection/>
    </xf>
    <xf numFmtId="0" fontId="1" fillId="3" borderId="8" xfId="25" applyFont="1" applyFill="1" applyBorder="1">
      <alignment/>
      <protection/>
    </xf>
    <xf numFmtId="0" fontId="0" fillId="0" borderId="4" xfId="0" applyBorder="1" applyAlignment="1" applyProtection="1">
      <alignment/>
      <protection locked="0"/>
    </xf>
    <xf numFmtId="0" fontId="0" fillId="0" borderId="4" xfId="0" applyBorder="1" applyAlignment="1" applyProtection="1">
      <alignment horizontal="center"/>
      <protection locked="0"/>
    </xf>
    <xf numFmtId="15" fontId="0" fillId="0" borderId="4" xfId="0" applyNumberFormat="1" applyBorder="1" applyAlignment="1" applyProtection="1">
      <alignment horizontal="center"/>
      <protection locked="0"/>
    </xf>
    <xf numFmtId="172" fontId="0" fillId="0" borderId="4" xfId="0" applyNumberFormat="1" applyBorder="1" applyAlignment="1" applyProtection="1">
      <alignment/>
      <protection locked="0"/>
    </xf>
    <xf numFmtId="176" fontId="0" fillId="0" borderId="4" xfId="15" applyNumberFormat="1" applyBorder="1" applyAlignment="1" applyProtection="1">
      <alignment/>
      <protection locked="0"/>
    </xf>
    <xf numFmtId="3" fontId="0" fillId="0" borderId="4" xfId="0" applyNumberFormat="1" applyBorder="1" applyAlignment="1" applyProtection="1">
      <alignment/>
      <protection locked="0"/>
    </xf>
    <xf numFmtId="41" fontId="0" fillId="0" borderId="4" xfId="0" applyNumberFormat="1" applyBorder="1" applyAlignment="1" applyProtection="1">
      <alignment/>
      <protection locked="0"/>
    </xf>
    <xf numFmtId="1" fontId="0" fillId="0" borderId="4" xfId="0" applyNumberFormat="1" applyBorder="1" applyAlignment="1" applyProtection="1" quotePrefix="1">
      <alignment horizontal="center"/>
      <protection locked="0"/>
    </xf>
    <xf numFmtId="0" fontId="6" fillId="4" borderId="4" xfId="0" applyFont="1" applyFill="1" applyBorder="1" applyAlignment="1" applyProtection="1">
      <alignment/>
      <protection hidden="1"/>
    </xf>
    <xf numFmtId="172" fontId="0" fillId="4" borderId="4" xfId="0" applyNumberFormat="1" applyFill="1" applyBorder="1" applyAlignment="1" applyProtection="1">
      <alignment horizontal="right"/>
      <protection hidden="1"/>
    </xf>
    <xf numFmtId="172" fontId="0" fillId="4" borderId="4" xfId="0" applyNumberFormat="1" applyFill="1" applyBorder="1" applyAlignment="1" applyProtection="1">
      <alignment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/>
      <protection hidden="1"/>
    </xf>
    <xf numFmtId="176" fontId="0" fillId="0" borderId="4" xfId="15" applyNumberFormat="1" applyBorder="1" applyAlignment="1" applyProtection="1">
      <alignment/>
      <protection hidden="1"/>
    </xf>
    <xf numFmtId="9" fontId="0" fillId="0" borderId="4" xfId="37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/>
      <protection hidden="1"/>
    </xf>
    <xf numFmtId="172" fontId="0" fillId="0" borderId="4" xfId="15" applyNumberFormat="1" applyBorder="1" applyAlignment="1" applyProtection="1">
      <alignment/>
      <protection hidden="1"/>
    </xf>
    <xf numFmtId="9" fontId="0" fillId="0" borderId="4" xfId="37" applyBorder="1" applyAlignment="1" applyProtection="1">
      <alignment/>
      <protection hidden="1"/>
    </xf>
    <xf numFmtId="172" fontId="0" fillId="0" borderId="7" xfId="15" applyNumberFormat="1" applyBorder="1" applyAlignment="1" applyProtection="1">
      <alignment/>
      <protection hidden="1"/>
    </xf>
    <xf numFmtId="176" fontId="0" fillId="0" borderId="4" xfId="15" applyNumberFormat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/>
      <protection hidden="1"/>
    </xf>
    <xf numFmtId="172" fontId="0" fillId="0" borderId="4" xfId="0" applyNumberFormat="1" applyFill="1" applyBorder="1" applyAlignment="1" applyProtection="1">
      <alignment/>
      <protection hidden="1"/>
    </xf>
    <xf numFmtId="176" fontId="0" fillId="0" borderId="4" xfId="15" applyNumberFormat="1" applyFill="1" applyBorder="1" applyAlignment="1" applyProtection="1">
      <alignment/>
      <protection hidden="1"/>
    </xf>
    <xf numFmtId="43" fontId="0" fillId="0" borderId="4" xfId="0" applyNumberFormat="1" applyFill="1" applyBorder="1" applyAlignment="1" applyProtection="1">
      <alignment/>
      <protection hidden="1"/>
    </xf>
    <xf numFmtId="41" fontId="0" fillId="0" borderId="4" xfId="0" applyNumberFormat="1" applyFill="1" applyBorder="1" applyAlignment="1" applyProtection="1">
      <alignment/>
      <protection hidden="1"/>
    </xf>
    <xf numFmtId="0" fontId="7" fillId="0" borderId="0" xfId="0" applyFont="1" applyAlignment="1" applyProtection="1">
      <alignment horizontal="left"/>
      <protection locked="0"/>
    </xf>
    <xf numFmtId="10" fontId="7" fillId="0" borderId="0" xfId="0" applyNumberFormat="1" applyFont="1" applyAlignment="1" applyProtection="1">
      <alignment horizontal="left"/>
      <protection locked="0"/>
    </xf>
    <xf numFmtId="0" fontId="0" fillId="0" borderId="4" xfId="28" applyBorder="1" applyProtection="1">
      <alignment/>
      <protection locked="0"/>
    </xf>
    <xf numFmtId="1" fontId="0" fillId="0" borderId="4" xfId="28" applyNumberFormat="1" applyBorder="1" applyAlignment="1" applyProtection="1">
      <alignment horizontal="center"/>
      <protection locked="0"/>
    </xf>
    <xf numFmtId="172" fontId="0" fillId="0" borderId="4" xfId="28" applyNumberFormat="1" applyBorder="1" applyProtection="1">
      <alignment/>
      <protection locked="0"/>
    </xf>
    <xf numFmtId="172" fontId="0" fillId="4" borderId="4" xfId="28" applyNumberFormat="1" applyFill="1" applyBorder="1" applyProtection="1">
      <alignment/>
      <protection hidden="1"/>
    </xf>
    <xf numFmtId="9" fontId="0" fillId="0" borderId="4" xfId="28" applyNumberFormat="1" applyBorder="1" applyProtection="1">
      <alignment/>
      <protection locked="0"/>
    </xf>
    <xf numFmtId="0" fontId="1" fillId="0" borderId="4" xfId="28" applyFont="1" applyBorder="1" applyProtection="1">
      <alignment/>
      <protection hidden="1"/>
    </xf>
    <xf numFmtId="0" fontId="0" fillId="0" borderId="4" xfId="28" applyBorder="1" applyAlignment="1" applyProtection="1">
      <alignment horizontal="center"/>
      <protection hidden="1"/>
    </xf>
    <xf numFmtId="0" fontId="0" fillId="0" borderId="4" xfId="28" applyBorder="1" applyProtection="1">
      <alignment/>
      <protection hidden="1"/>
    </xf>
    <xf numFmtId="172" fontId="0" fillId="0" borderId="4" xfId="28" applyNumberFormat="1" applyBorder="1" applyProtection="1">
      <alignment/>
      <protection hidden="1"/>
    </xf>
    <xf numFmtId="9" fontId="0" fillId="0" borderId="4" xfId="28" applyNumberFormat="1" applyBorder="1" applyProtection="1">
      <alignment/>
      <protection hidden="1"/>
    </xf>
    <xf numFmtId="0" fontId="3" fillId="0" borderId="0" xfId="28" applyFo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28" applyFont="1" applyProtection="1">
      <alignment/>
      <protection locked="0"/>
    </xf>
    <xf numFmtId="0" fontId="4" fillId="0" borderId="0" xfId="34" applyFont="1" applyProtection="1">
      <alignment/>
      <protection locked="0"/>
    </xf>
    <xf numFmtId="0" fontId="0" fillId="0" borderId="4" xfId="34" applyBorder="1" applyProtection="1">
      <alignment/>
      <protection locked="0"/>
    </xf>
    <xf numFmtId="1" fontId="0" fillId="0" borderId="4" xfId="34" applyNumberFormat="1" applyBorder="1" applyAlignment="1" applyProtection="1">
      <alignment horizontal="center"/>
      <protection locked="0"/>
    </xf>
    <xf numFmtId="172" fontId="0" fillId="0" borderId="4" xfId="34" applyNumberFormat="1" applyBorder="1" applyProtection="1">
      <alignment/>
      <protection locked="0"/>
    </xf>
    <xf numFmtId="9" fontId="0" fillId="0" borderId="4" xfId="34" applyNumberFormat="1" applyBorder="1" applyProtection="1">
      <alignment/>
      <protection locked="0"/>
    </xf>
    <xf numFmtId="172" fontId="0" fillId="4" borderId="4" xfId="34" applyNumberFormat="1" applyFill="1" applyBorder="1" applyProtection="1">
      <alignment/>
      <protection hidden="1"/>
    </xf>
    <xf numFmtId="172" fontId="0" fillId="4" borderId="4" xfId="34" applyNumberFormat="1" applyFill="1" applyBorder="1" applyAlignment="1" applyProtection="1">
      <alignment horizontal="right"/>
      <protection hidden="1"/>
    </xf>
    <xf numFmtId="172" fontId="0" fillId="0" borderId="4" xfId="34" applyNumberFormat="1" applyBorder="1" applyAlignment="1" applyProtection="1">
      <alignment horizontal="right"/>
      <protection locked="0"/>
    </xf>
    <xf numFmtId="0" fontId="1" fillId="0" borderId="4" xfId="34" applyFont="1" applyBorder="1" applyProtection="1">
      <alignment/>
      <protection hidden="1"/>
    </xf>
    <xf numFmtId="0" fontId="0" fillId="0" borderId="4" xfId="34" applyBorder="1" applyAlignment="1" applyProtection="1">
      <alignment horizontal="center"/>
      <protection hidden="1"/>
    </xf>
    <xf numFmtId="0" fontId="0" fillId="0" borderId="4" xfId="34" applyBorder="1" applyProtection="1">
      <alignment/>
      <protection hidden="1"/>
    </xf>
    <xf numFmtId="172" fontId="0" fillId="0" borderId="4" xfId="34" applyNumberFormat="1" applyBorder="1" applyProtection="1">
      <alignment/>
      <protection hidden="1"/>
    </xf>
    <xf numFmtId="9" fontId="0" fillId="0" borderId="4" xfId="34" applyNumberFormat="1" applyBorder="1" applyProtection="1">
      <alignment/>
      <protection hidden="1"/>
    </xf>
    <xf numFmtId="0" fontId="3" fillId="0" borderId="0" xfId="34" applyFont="1" applyProtection="1">
      <alignment/>
      <protection locked="0"/>
    </xf>
    <xf numFmtId="0" fontId="4" fillId="0" borderId="0" xfId="35" applyFont="1" applyProtection="1">
      <alignment/>
      <protection locked="0"/>
    </xf>
    <xf numFmtId="0" fontId="0" fillId="0" borderId="4" xfId="35" applyBorder="1" applyProtection="1">
      <alignment/>
      <protection locked="0"/>
    </xf>
    <xf numFmtId="1" fontId="0" fillId="0" borderId="4" xfId="35" applyNumberFormat="1" applyBorder="1" applyAlignment="1" applyProtection="1">
      <alignment horizontal="center"/>
      <protection locked="0"/>
    </xf>
    <xf numFmtId="172" fontId="0" fillId="0" borderId="4" xfId="35" applyNumberFormat="1" applyBorder="1" applyProtection="1">
      <alignment/>
      <protection locked="0"/>
    </xf>
    <xf numFmtId="9" fontId="0" fillId="0" borderId="4" xfId="35" applyNumberFormat="1" applyBorder="1" applyProtection="1">
      <alignment/>
      <protection locked="0"/>
    </xf>
    <xf numFmtId="172" fontId="0" fillId="4" borderId="4" xfId="35" applyNumberFormat="1" applyFill="1" applyBorder="1" applyProtection="1">
      <alignment/>
      <protection hidden="1"/>
    </xf>
    <xf numFmtId="172" fontId="0" fillId="4" borderId="4" xfId="35" applyNumberFormat="1" applyFill="1" applyBorder="1" applyAlignment="1" applyProtection="1">
      <alignment horizontal="right"/>
      <protection hidden="1"/>
    </xf>
    <xf numFmtId="0" fontId="3" fillId="0" borderId="0" xfId="35" applyFont="1" applyProtection="1">
      <alignment/>
      <protection locked="0"/>
    </xf>
    <xf numFmtId="0" fontId="1" fillId="0" borderId="4" xfId="35" applyFont="1" applyBorder="1" applyProtection="1">
      <alignment/>
      <protection hidden="1"/>
    </xf>
    <xf numFmtId="0" fontId="0" fillId="0" borderId="4" xfId="35" applyBorder="1" applyAlignment="1" applyProtection="1">
      <alignment horizontal="center"/>
      <protection hidden="1"/>
    </xf>
    <xf numFmtId="0" fontId="0" fillId="0" borderId="4" xfId="35" applyBorder="1" applyProtection="1">
      <alignment/>
      <protection hidden="1"/>
    </xf>
    <xf numFmtId="172" fontId="0" fillId="0" borderId="4" xfId="35" applyNumberFormat="1" applyBorder="1" applyProtection="1">
      <alignment/>
      <protection hidden="1"/>
    </xf>
    <xf numFmtId="9" fontId="0" fillId="0" borderId="4" xfId="35" applyNumberFormat="1" applyBorder="1" applyProtection="1">
      <alignment/>
      <protection hidden="1"/>
    </xf>
    <xf numFmtId="0" fontId="4" fillId="0" borderId="0" xfId="33" applyFont="1" applyProtection="1">
      <alignment/>
      <protection locked="0"/>
    </xf>
    <xf numFmtId="0" fontId="0" fillId="0" borderId="4" xfId="33" applyBorder="1" applyProtection="1">
      <alignment/>
      <protection locked="0"/>
    </xf>
    <xf numFmtId="1" fontId="0" fillId="0" borderId="4" xfId="33" applyNumberFormat="1" applyBorder="1" applyAlignment="1" applyProtection="1">
      <alignment horizontal="center"/>
      <protection locked="0"/>
    </xf>
    <xf numFmtId="172" fontId="0" fillId="0" borderId="4" xfId="33" applyNumberFormat="1" applyBorder="1" applyProtection="1">
      <alignment/>
      <protection locked="0"/>
    </xf>
    <xf numFmtId="172" fontId="0" fillId="4" borderId="4" xfId="33" applyNumberFormat="1" applyFill="1" applyBorder="1" applyProtection="1">
      <alignment/>
      <protection hidden="1"/>
    </xf>
    <xf numFmtId="172" fontId="0" fillId="4" borderId="4" xfId="33" applyNumberFormat="1" applyFill="1" applyBorder="1" applyAlignment="1" applyProtection="1">
      <alignment horizontal="right"/>
      <protection hidden="1"/>
    </xf>
    <xf numFmtId="0" fontId="3" fillId="0" borderId="0" xfId="33" applyFont="1" applyProtection="1">
      <alignment/>
      <protection locked="0"/>
    </xf>
    <xf numFmtId="0" fontId="1" fillId="0" borderId="4" xfId="33" applyFont="1" applyBorder="1" applyProtection="1">
      <alignment/>
      <protection hidden="1"/>
    </xf>
    <xf numFmtId="0" fontId="0" fillId="0" borderId="4" xfId="33" applyBorder="1" applyAlignment="1" applyProtection="1">
      <alignment horizontal="center"/>
      <protection hidden="1"/>
    </xf>
    <xf numFmtId="0" fontId="0" fillId="0" borderId="4" xfId="33" applyBorder="1" applyProtection="1">
      <alignment/>
      <protection hidden="1"/>
    </xf>
    <xf numFmtId="172" fontId="0" fillId="0" borderId="4" xfId="33" applyNumberFormat="1" applyBorder="1" applyProtection="1">
      <alignment/>
      <protection hidden="1"/>
    </xf>
    <xf numFmtId="0" fontId="4" fillId="0" borderId="0" xfId="36" applyFont="1" applyProtection="1">
      <alignment/>
      <protection locked="0"/>
    </xf>
    <xf numFmtId="0" fontId="0" fillId="0" borderId="4" xfId="36" applyBorder="1" applyProtection="1">
      <alignment/>
      <protection locked="0"/>
    </xf>
    <xf numFmtId="1" fontId="0" fillId="0" borderId="4" xfId="36" applyNumberFormat="1" applyBorder="1" applyAlignment="1" applyProtection="1">
      <alignment horizontal="center"/>
      <protection locked="0"/>
    </xf>
    <xf numFmtId="172" fontId="0" fillId="0" borderId="4" xfId="36" applyNumberFormat="1" applyBorder="1" applyProtection="1">
      <alignment/>
      <protection locked="0"/>
    </xf>
    <xf numFmtId="172" fontId="0" fillId="4" borderId="4" xfId="36" applyNumberFormat="1" applyFill="1" applyBorder="1" applyAlignment="1" applyProtection="1">
      <alignment horizontal="right"/>
      <protection hidden="1"/>
    </xf>
    <xf numFmtId="172" fontId="0" fillId="4" borderId="4" xfId="36" applyNumberFormat="1" applyFill="1" applyBorder="1" applyProtection="1">
      <alignment/>
      <protection hidden="1"/>
    </xf>
    <xf numFmtId="0" fontId="3" fillId="0" borderId="0" xfId="36" applyFont="1" applyProtection="1">
      <alignment/>
      <protection locked="0"/>
    </xf>
    <xf numFmtId="0" fontId="1" fillId="0" borderId="4" xfId="36" applyFont="1" applyBorder="1" applyProtection="1">
      <alignment/>
      <protection hidden="1"/>
    </xf>
    <xf numFmtId="0" fontId="0" fillId="0" borderId="4" xfId="36" applyBorder="1" applyAlignment="1" applyProtection="1">
      <alignment horizontal="center"/>
      <protection hidden="1"/>
    </xf>
    <xf numFmtId="0" fontId="0" fillId="0" borderId="4" xfId="36" applyBorder="1" applyProtection="1">
      <alignment/>
      <protection hidden="1"/>
    </xf>
    <xf numFmtId="172" fontId="0" fillId="0" borderId="4" xfId="36" applyNumberFormat="1" applyBorder="1" applyProtection="1">
      <alignment/>
      <protection hidden="1"/>
    </xf>
    <xf numFmtId="1" fontId="0" fillId="0" borderId="4" xfId="36" applyNumberFormat="1" applyBorder="1" applyProtection="1">
      <alignment/>
      <protection hidden="1"/>
    </xf>
    <xf numFmtId="0" fontId="4" fillId="0" borderId="0" xfId="31" applyFont="1" applyProtection="1">
      <alignment/>
      <protection locked="0"/>
    </xf>
    <xf numFmtId="0" fontId="0" fillId="0" borderId="4" xfId="31" applyBorder="1" applyProtection="1">
      <alignment/>
      <protection locked="0"/>
    </xf>
    <xf numFmtId="1" fontId="0" fillId="0" borderId="4" xfId="31" applyNumberFormat="1" applyBorder="1" applyAlignment="1" applyProtection="1">
      <alignment horizontal="center"/>
      <protection locked="0"/>
    </xf>
    <xf numFmtId="172" fontId="0" fillId="0" borderId="4" xfId="31" applyNumberFormat="1" applyBorder="1" applyProtection="1">
      <alignment/>
      <protection locked="0"/>
    </xf>
    <xf numFmtId="1" fontId="0" fillId="0" borderId="4" xfId="31" applyNumberFormat="1" applyBorder="1" applyProtection="1">
      <alignment/>
      <protection locked="0"/>
    </xf>
    <xf numFmtId="172" fontId="0" fillId="4" borderId="4" xfId="31" applyNumberFormat="1" applyFill="1" applyBorder="1" applyProtection="1">
      <alignment/>
      <protection hidden="1"/>
    </xf>
    <xf numFmtId="1" fontId="0" fillId="4" borderId="4" xfId="31" applyNumberFormat="1" applyFill="1" applyBorder="1" applyAlignment="1" applyProtection="1">
      <alignment horizontal="center"/>
      <protection hidden="1"/>
    </xf>
    <xf numFmtId="0" fontId="3" fillId="0" borderId="0" xfId="31" applyFont="1" applyProtection="1">
      <alignment/>
      <protection locked="0"/>
    </xf>
    <xf numFmtId="0" fontId="1" fillId="0" borderId="4" xfId="31" applyFont="1" applyBorder="1" applyProtection="1">
      <alignment/>
      <protection hidden="1"/>
    </xf>
    <xf numFmtId="0" fontId="0" fillId="0" borderId="4" xfId="31" applyBorder="1" applyAlignment="1" applyProtection="1">
      <alignment horizontal="center"/>
      <protection hidden="1"/>
    </xf>
    <xf numFmtId="172" fontId="0" fillId="0" borderId="4" xfId="18" applyNumberFormat="1" applyBorder="1" applyAlignment="1" applyProtection="1">
      <alignment/>
      <protection hidden="1"/>
    </xf>
    <xf numFmtId="0" fontId="0" fillId="0" borderId="4" xfId="31" applyBorder="1" applyProtection="1">
      <alignment/>
      <protection hidden="1"/>
    </xf>
    <xf numFmtId="172" fontId="0" fillId="0" borderId="4" xfId="31" applyNumberFormat="1" applyBorder="1" applyProtection="1">
      <alignment/>
      <protection hidden="1"/>
    </xf>
    <xf numFmtId="0" fontId="4" fillId="0" borderId="0" xfId="30" applyFont="1" applyAlignment="1" applyProtection="1">
      <alignment horizontal="left"/>
      <protection locked="0"/>
    </xf>
    <xf numFmtId="0" fontId="0" fillId="0" borderId="4" xfId="30" applyBorder="1" applyProtection="1">
      <alignment/>
      <protection locked="0"/>
    </xf>
    <xf numFmtId="0" fontId="0" fillId="0" borderId="4" xfId="30" applyFont="1" applyBorder="1" applyProtection="1">
      <alignment/>
      <protection locked="0"/>
    </xf>
    <xf numFmtId="1" fontId="0" fillId="0" borderId="4" xfId="30" applyNumberFormat="1" applyBorder="1" applyAlignment="1" applyProtection="1">
      <alignment horizontal="center"/>
      <protection locked="0"/>
    </xf>
    <xf numFmtId="15" fontId="0" fillId="0" borderId="4" xfId="30" applyNumberFormat="1" applyBorder="1" applyProtection="1">
      <alignment/>
      <protection locked="0"/>
    </xf>
    <xf numFmtId="1" fontId="0" fillId="0" borderId="4" xfId="30" applyNumberFormat="1" applyBorder="1" applyProtection="1">
      <alignment/>
      <protection locked="0"/>
    </xf>
    <xf numFmtId="172" fontId="0" fillId="0" borderId="4" xfId="30" applyNumberFormat="1" applyBorder="1" applyProtection="1">
      <alignment/>
      <protection locked="0"/>
    </xf>
    <xf numFmtId="172" fontId="0" fillId="0" borderId="7" xfId="30" applyNumberFormat="1" applyBorder="1" applyProtection="1">
      <alignment/>
      <protection locked="0"/>
    </xf>
    <xf numFmtId="172" fontId="0" fillId="4" borderId="4" xfId="30" applyNumberFormat="1" applyFill="1" applyBorder="1" applyProtection="1">
      <alignment/>
      <protection hidden="1"/>
    </xf>
    <xf numFmtId="172" fontId="0" fillId="4" borderId="4" xfId="30" applyNumberFormat="1" applyFill="1" applyBorder="1" applyAlignment="1" applyProtection="1">
      <alignment horizontal="right"/>
      <protection hidden="1"/>
    </xf>
    <xf numFmtId="172" fontId="0" fillId="4" borderId="1" xfId="30" applyNumberFormat="1" applyFill="1" applyBorder="1" applyProtection="1">
      <alignment/>
      <protection hidden="1"/>
    </xf>
    <xf numFmtId="0" fontId="3" fillId="0" borderId="0" xfId="30" applyFont="1" applyAlignment="1" applyProtection="1">
      <alignment horizontal="left"/>
      <protection locked="0"/>
    </xf>
    <xf numFmtId="0" fontId="1" fillId="0" borderId="4" xfId="30" applyFont="1" applyBorder="1" applyProtection="1">
      <alignment/>
      <protection hidden="1"/>
    </xf>
    <xf numFmtId="0" fontId="0" fillId="0" borderId="4" xfId="30" applyBorder="1" applyAlignment="1" applyProtection="1">
      <alignment horizontal="center"/>
      <protection hidden="1"/>
    </xf>
    <xf numFmtId="0" fontId="0" fillId="0" borderId="4" xfId="30" applyBorder="1" applyProtection="1">
      <alignment/>
      <protection hidden="1"/>
    </xf>
    <xf numFmtId="172" fontId="0" fillId="0" borderId="4" xfId="30" applyNumberFormat="1" applyBorder="1" applyProtection="1">
      <alignment/>
      <protection hidden="1"/>
    </xf>
    <xf numFmtId="172" fontId="0" fillId="0" borderId="7" xfId="30" applyNumberFormat="1" applyBorder="1" applyProtection="1">
      <alignment/>
      <protection hidden="1"/>
    </xf>
    <xf numFmtId="172" fontId="0" fillId="0" borderId="4" xfId="17" applyNumberFormat="1" applyBorder="1" applyAlignment="1" applyProtection="1">
      <alignment/>
      <protection hidden="1"/>
    </xf>
    <xf numFmtId="0" fontId="4" fillId="0" borderId="0" xfId="32" applyFont="1" applyProtection="1">
      <alignment/>
      <protection locked="0"/>
    </xf>
    <xf numFmtId="0" fontId="0" fillId="0" borderId="0" xfId="32" applyProtection="1">
      <alignment/>
      <protection locked="0"/>
    </xf>
    <xf numFmtId="10" fontId="4" fillId="0" borderId="0" xfId="32" applyNumberFormat="1" applyFont="1" applyAlignment="1" applyProtection="1">
      <alignment horizontal="left"/>
      <protection locked="0"/>
    </xf>
    <xf numFmtId="0" fontId="4" fillId="0" borderId="0" xfId="32" applyFont="1" applyAlignment="1" applyProtection="1">
      <alignment horizontal="left"/>
      <protection locked="0"/>
    </xf>
    <xf numFmtId="0" fontId="0" fillId="0" borderId="4" xfId="32" applyBorder="1" applyProtection="1">
      <alignment/>
      <protection locked="0"/>
    </xf>
    <xf numFmtId="1" fontId="0" fillId="0" borderId="4" xfId="32" applyNumberFormat="1" applyBorder="1" applyAlignment="1" applyProtection="1">
      <alignment horizontal="center"/>
      <protection locked="0"/>
    </xf>
    <xf numFmtId="172" fontId="0" fillId="0" borderId="4" xfId="32" applyNumberFormat="1" applyBorder="1" applyProtection="1">
      <alignment/>
      <protection locked="0"/>
    </xf>
    <xf numFmtId="172" fontId="0" fillId="4" borderId="4" xfId="32" applyNumberFormat="1" applyFill="1" applyBorder="1" applyProtection="1">
      <alignment/>
      <protection hidden="1"/>
    </xf>
    <xf numFmtId="181" fontId="0" fillId="0" borderId="4" xfId="37" applyNumberFormat="1" applyBorder="1" applyAlignment="1" applyProtection="1">
      <alignment/>
      <protection locked="0"/>
    </xf>
    <xf numFmtId="1" fontId="0" fillId="0" borderId="4" xfId="37" applyNumberFormat="1" applyBorder="1" applyAlignment="1" applyProtection="1">
      <alignment/>
      <protection locked="0"/>
    </xf>
    <xf numFmtId="172" fontId="0" fillId="4" borderId="4" xfId="19" applyNumberFormat="1" applyFont="1" applyFill="1" applyBorder="1" applyAlignment="1" applyProtection="1">
      <alignment/>
      <protection hidden="1"/>
    </xf>
    <xf numFmtId="9" fontId="0" fillId="0" borderId="4" xfId="32" applyNumberFormat="1" applyBorder="1" applyProtection="1">
      <alignment/>
      <protection locked="0"/>
    </xf>
    <xf numFmtId="1" fontId="0" fillId="4" borderId="4" xfId="32" applyNumberFormat="1" applyFill="1" applyBorder="1" applyAlignment="1" applyProtection="1">
      <alignment horizontal="center"/>
      <protection hidden="1"/>
    </xf>
    <xf numFmtId="0" fontId="10" fillId="0" borderId="0" xfId="32" applyFont="1" applyProtection="1">
      <alignment/>
      <protection locked="0"/>
    </xf>
    <xf numFmtId="0" fontId="1" fillId="0" borderId="4" xfId="32" applyFont="1" applyBorder="1" applyProtection="1">
      <alignment/>
      <protection hidden="1"/>
    </xf>
    <xf numFmtId="0" fontId="0" fillId="0" borderId="4" xfId="32" applyBorder="1" applyProtection="1">
      <alignment/>
      <protection hidden="1"/>
    </xf>
    <xf numFmtId="172" fontId="0" fillId="0" borderId="4" xfId="32" applyNumberFormat="1" applyBorder="1" applyProtection="1">
      <alignment/>
      <protection hidden="1"/>
    </xf>
    <xf numFmtId="0" fontId="4" fillId="0" borderId="0" xfId="26" applyFont="1" applyProtection="1">
      <alignment/>
      <protection locked="0"/>
    </xf>
    <xf numFmtId="0" fontId="3" fillId="0" borderId="0" xfId="26" applyFont="1" applyProtection="1">
      <alignment/>
      <protection locked="0"/>
    </xf>
    <xf numFmtId="0" fontId="0" fillId="0" borderId="4" xfId="26" applyBorder="1" applyProtection="1">
      <alignment/>
      <protection locked="0"/>
    </xf>
    <xf numFmtId="1" fontId="0" fillId="0" borderId="4" xfId="26" applyNumberFormat="1" applyBorder="1" applyAlignment="1" applyProtection="1">
      <alignment horizontal="center"/>
      <protection locked="0"/>
    </xf>
    <xf numFmtId="172" fontId="0" fillId="0" borderId="4" xfId="26" applyNumberFormat="1" applyBorder="1" applyProtection="1">
      <alignment/>
      <protection locked="0"/>
    </xf>
    <xf numFmtId="172" fontId="0" fillId="4" borderId="4" xfId="26" applyNumberFormat="1" applyFill="1" applyBorder="1" applyProtection="1">
      <alignment/>
      <protection hidden="1"/>
    </xf>
    <xf numFmtId="1" fontId="0" fillId="4" borderId="4" xfId="26" applyNumberFormat="1" applyFill="1" applyBorder="1" applyAlignment="1" applyProtection="1">
      <alignment horizontal="center"/>
      <protection hidden="1"/>
    </xf>
    <xf numFmtId="0" fontId="1" fillId="0" borderId="4" xfId="26" applyFont="1" applyBorder="1" applyProtection="1">
      <alignment/>
      <protection hidden="1"/>
    </xf>
    <xf numFmtId="0" fontId="0" fillId="0" borderId="4" xfId="26" applyBorder="1" applyAlignment="1" applyProtection="1">
      <alignment horizontal="center"/>
      <protection hidden="1"/>
    </xf>
    <xf numFmtId="0" fontId="0" fillId="0" borderId="4" xfId="26" applyBorder="1" applyProtection="1">
      <alignment/>
      <protection hidden="1"/>
    </xf>
    <xf numFmtId="172" fontId="0" fillId="0" borderId="4" xfId="26" applyNumberFormat="1" applyBorder="1" applyProtection="1">
      <alignment/>
      <protection hidden="1"/>
    </xf>
    <xf numFmtId="0" fontId="4" fillId="0" borderId="0" xfId="24" applyFont="1" applyProtection="1">
      <alignment/>
      <protection locked="0"/>
    </xf>
    <xf numFmtId="0" fontId="0" fillId="0" borderId="4" xfId="24" applyBorder="1" applyProtection="1">
      <alignment/>
      <protection locked="0"/>
    </xf>
    <xf numFmtId="1" fontId="0" fillId="0" borderId="4" xfId="24" applyNumberFormat="1" applyBorder="1" applyAlignment="1" applyProtection="1">
      <alignment horizontal="center"/>
      <protection locked="0"/>
    </xf>
    <xf numFmtId="3" fontId="0" fillId="0" borderId="4" xfId="24" applyNumberFormat="1" applyBorder="1" applyProtection="1">
      <alignment/>
      <protection locked="0"/>
    </xf>
    <xf numFmtId="172" fontId="0" fillId="4" borderId="4" xfId="24" applyNumberFormat="1" applyFill="1" applyBorder="1" applyProtection="1">
      <alignment/>
      <protection hidden="1"/>
    </xf>
    <xf numFmtId="172" fontId="0" fillId="0" borderId="4" xfId="24" applyNumberFormat="1" applyBorder="1" applyProtection="1">
      <alignment/>
      <protection locked="0"/>
    </xf>
    <xf numFmtId="1" fontId="0" fillId="4" borderId="4" xfId="24" applyNumberFormat="1" applyFill="1" applyBorder="1" applyAlignment="1" applyProtection="1">
      <alignment horizontal="center"/>
      <protection hidden="1"/>
    </xf>
    <xf numFmtId="0" fontId="3" fillId="0" borderId="0" xfId="24" applyFont="1" applyProtection="1">
      <alignment/>
      <protection locked="0"/>
    </xf>
    <xf numFmtId="0" fontId="1" fillId="0" borderId="4" xfId="24" applyFont="1" applyBorder="1" applyProtection="1">
      <alignment/>
      <protection hidden="1"/>
    </xf>
    <xf numFmtId="0" fontId="0" fillId="0" borderId="4" xfId="24" applyBorder="1" applyAlignment="1" applyProtection="1">
      <alignment horizontal="center"/>
      <protection hidden="1"/>
    </xf>
    <xf numFmtId="0" fontId="0" fillId="0" borderId="4" xfId="24" applyBorder="1" applyProtection="1">
      <alignment/>
      <protection hidden="1"/>
    </xf>
    <xf numFmtId="172" fontId="0" fillId="0" borderId="4" xfId="24" applyNumberFormat="1" applyBorder="1" applyProtection="1">
      <alignment/>
      <protection hidden="1"/>
    </xf>
    <xf numFmtId="0" fontId="4" fillId="0" borderId="0" xfId="23" applyFont="1" applyProtection="1">
      <alignment/>
      <protection locked="0"/>
    </xf>
    <xf numFmtId="0" fontId="0" fillId="0" borderId="4" xfId="23" applyBorder="1" applyProtection="1">
      <alignment/>
      <protection locked="0"/>
    </xf>
    <xf numFmtId="1" fontId="0" fillId="0" borderId="4" xfId="23" applyNumberFormat="1" applyBorder="1" applyAlignment="1" applyProtection="1">
      <alignment horizontal="center"/>
      <protection locked="0"/>
    </xf>
    <xf numFmtId="172" fontId="0" fillId="0" borderId="4" xfId="23" applyNumberFormat="1" applyBorder="1" applyProtection="1">
      <alignment/>
      <protection locked="0"/>
    </xf>
    <xf numFmtId="9" fontId="0" fillId="0" borderId="4" xfId="23" applyNumberFormat="1" applyBorder="1" applyAlignment="1" applyProtection="1">
      <alignment horizontal="center"/>
      <protection locked="0"/>
    </xf>
    <xf numFmtId="172" fontId="0" fillId="4" borderId="4" xfId="23" applyNumberFormat="1" applyFill="1" applyBorder="1" applyProtection="1">
      <alignment/>
      <protection hidden="1"/>
    </xf>
    <xf numFmtId="172" fontId="0" fillId="4" borderId="4" xfId="23" applyNumberFormat="1" applyFill="1" applyBorder="1" applyAlignment="1" applyProtection="1">
      <alignment horizontal="right"/>
      <protection hidden="1"/>
    </xf>
    <xf numFmtId="0" fontId="3" fillId="0" borderId="0" xfId="23" applyFont="1" applyProtection="1">
      <alignment/>
      <protection locked="0"/>
    </xf>
    <xf numFmtId="0" fontId="1" fillId="0" borderId="4" xfId="23" applyFont="1" applyBorder="1" applyProtection="1">
      <alignment/>
      <protection hidden="1"/>
    </xf>
    <xf numFmtId="0" fontId="0" fillId="0" borderId="4" xfId="23" applyBorder="1" applyAlignment="1" applyProtection="1">
      <alignment horizontal="center"/>
      <protection hidden="1"/>
    </xf>
    <xf numFmtId="0" fontId="0" fillId="0" borderId="4" xfId="23" applyBorder="1" applyProtection="1">
      <alignment/>
      <protection hidden="1"/>
    </xf>
    <xf numFmtId="172" fontId="0" fillId="0" borderId="4" xfId="23" applyNumberFormat="1" applyBorder="1" applyProtection="1">
      <alignment/>
      <protection hidden="1"/>
    </xf>
    <xf numFmtId="9" fontId="0" fillId="0" borderId="4" xfId="23" applyNumberFormat="1" applyBorder="1" applyAlignment="1" applyProtection="1">
      <alignment horizontal="center"/>
      <protection hidden="1"/>
    </xf>
    <xf numFmtId="0" fontId="0" fillId="0" borderId="0" xfId="25" applyAlignment="1" applyProtection="1">
      <alignment horizontal="left"/>
      <protection locked="0"/>
    </xf>
    <xf numFmtId="0" fontId="0" fillId="0" borderId="4" xfId="25" applyBorder="1" applyProtection="1">
      <alignment/>
      <protection locked="0"/>
    </xf>
    <xf numFmtId="1" fontId="0" fillId="0" borderId="4" xfId="25" applyNumberFormat="1" applyBorder="1" applyAlignment="1" applyProtection="1">
      <alignment horizontal="center"/>
      <protection locked="0"/>
    </xf>
    <xf numFmtId="15" fontId="0" fillId="0" borderId="4" xfId="25" applyNumberFormat="1" applyBorder="1" applyProtection="1">
      <alignment/>
      <protection locked="0"/>
    </xf>
    <xf numFmtId="179" fontId="0" fillId="0" borderId="4" xfId="25" applyNumberFormat="1" applyBorder="1" applyProtection="1">
      <alignment/>
      <protection locked="0"/>
    </xf>
    <xf numFmtId="15" fontId="0" fillId="0" borderId="4" xfId="25" applyNumberFormat="1" applyFont="1" applyBorder="1" applyProtection="1">
      <alignment/>
      <protection locked="0"/>
    </xf>
    <xf numFmtId="3" fontId="0" fillId="0" borderId="4" xfId="25" applyNumberFormat="1" applyBorder="1" applyProtection="1">
      <alignment/>
      <protection locked="0"/>
    </xf>
    <xf numFmtId="172" fontId="0" fillId="0" borderId="4" xfId="25" applyNumberFormat="1" applyBorder="1" applyProtection="1">
      <alignment/>
      <protection hidden="1"/>
    </xf>
    <xf numFmtId="172" fontId="0" fillId="0" borderId="4" xfId="25" applyNumberFormat="1" applyBorder="1" applyProtection="1">
      <alignment/>
      <protection locked="0"/>
    </xf>
    <xf numFmtId="0" fontId="3" fillId="0" borderId="0" xfId="25" applyFont="1" applyProtection="1">
      <alignment/>
      <protection locked="0"/>
    </xf>
    <xf numFmtId="0" fontId="4" fillId="0" borderId="0" xfId="25" applyFont="1" applyProtection="1">
      <alignment/>
      <protection locked="0"/>
    </xf>
    <xf numFmtId="0" fontId="1" fillId="0" borderId="4" xfId="25" applyFont="1" applyBorder="1" applyProtection="1">
      <alignment/>
      <protection hidden="1"/>
    </xf>
    <xf numFmtId="0" fontId="0" fillId="0" borderId="4" xfId="25" applyBorder="1" applyAlignment="1" applyProtection="1">
      <alignment horizontal="center"/>
      <protection hidden="1"/>
    </xf>
    <xf numFmtId="0" fontId="0" fillId="0" borderId="4" xfId="25" applyBorder="1" applyProtection="1">
      <alignment/>
      <protection hidden="1"/>
    </xf>
    <xf numFmtId="179" fontId="0" fillId="0" borderId="4" xfId="25" applyNumberFormat="1" applyBorder="1" applyProtection="1">
      <alignment/>
      <protection hidden="1"/>
    </xf>
    <xf numFmtId="0" fontId="1" fillId="3" borderId="9" xfId="25" applyFont="1" applyFill="1" applyBorder="1">
      <alignment/>
      <protection/>
    </xf>
    <xf numFmtId="0" fontId="1" fillId="3" borderId="10" xfId="25" applyFont="1" applyFill="1" applyBorder="1" applyAlignment="1">
      <alignment horizontal="right"/>
      <protection/>
    </xf>
    <xf numFmtId="0" fontId="1" fillId="2" borderId="11" xfId="25" applyFont="1" applyFill="1" applyBorder="1" applyAlignment="1">
      <alignment horizontal="center"/>
      <protection/>
    </xf>
    <xf numFmtId="0" fontId="1" fillId="2" borderId="12" xfId="25" applyFont="1" applyFill="1" applyBorder="1" applyAlignment="1">
      <alignment horizontal="center"/>
      <protection/>
    </xf>
    <xf numFmtId="0" fontId="1" fillId="2" borderId="13" xfId="25" applyFont="1" applyFill="1" applyBorder="1" applyAlignment="1">
      <alignment horizontal="center"/>
      <protection/>
    </xf>
    <xf numFmtId="0" fontId="1" fillId="2" borderId="14" xfId="25" applyFont="1" applyFill="1" applyBorder="1" applyAlignment="1">
      <alignment horizontal="center"/>
      <protection/>
    </xf>
    <xf numFmtId="0" fontId="5" fillId="3" borderId="15" xfId="25" applyFont="1" applyFill="1" applyBorder="1" applyAlignment="1">
      <alignment horizontal="center"/>
      <protection/>
    </xf>
    <xf numFmtId="0" fontId="5" fillId="3" borderId="16" xfId="25" applyFont="1" applyFill="1" applyBorder="1" applyAlignment="1">
      <alignment horizontal="center"/>
      <protection/>
    </xf>
    <xf numFmtId="3" fontId="0" fillId="0" borderId="15" xfId="25" applyNumberFormat="1" applyBorder="1" applyProtection="1">
      <alignment/>
      <protection locked="0"/>
    </xf>
    <xf numFmtId="179" fontId="0" fillId="0" borderId="16" xfId="25" applyNumberFormat="1" applyBorder="1" applyProtection="1">
      <alignment/>
      <protection locked="0"/>
    </xf>
    <xf numFmtId="0" fontId="0" fillId="0" borderId="15" xfId="25" applyBorder="1" applyProtection="1">
      <alignment/>
      <protection hidden="1"/>
    </xf>
    <xf numFmtId="172" fontId="0" fillId="0" borderId="16" xfId="25" applyNumberFormat="1" applyBorder="1" applyProtection="1">
      <alignment/>
      <protection hidden="1"/>
    </xf>
    <xf numFmtId="0" fontId="0" fillId="0" borderId="4" xfId="29" applyFont="1" applyBorder="1">
      <alignment/>
      <protection/>
    </xf>
    <xf numFmtId="179" fontId="0" fillId="4" borderId="4" xfId="25" applyNumberFormat="1" applyFill="1" applyBorder="1" applyProtection="1">
      <alignment/>
      <protection hidden="1"/>
    </xf>
    <xf numFmtId="179" fontId="0" fillId="0" borderId="4" xfId="25" applyNumberFormat="1" applyBorder="1" applyProtection="1">
      <alignment/>
      <protection hidden="1" locked="0"/>
    </xf>
    <xf numFmtId="172" fontId="0" fillId="4" borderId="4" xfId="25" applyNumberFormat="1" applyFill="1" applyBorder="1" applyProtection="1">
      <alignment/>
      <protection hidden="1"/>
    </xf>
    <xf numFmtId="3" fontId="0" fillId="5" borderId="4" xfId="15" applyNumberFormat="1" applyFill="1" applyBorder="1" applyAlignment="1" applyProtection="1">
      <alignment horizontal="right"/>
      <protection hidden="1"/>
    </xf>
    <xf numFmtId="0" fontId="4" fillId="0" borderId="0" xfId="30" applyFont="1" applyAlignment="1">
      <alignment horizontal="left"/>
      <protection/>
    </xf>
    <xf numFmtId="0" fontId="0" fillId="0" borderId="0" xfId="0" applyAlignment="1" applyProtection="1">
      <alignment/>
      <protection hidden="1"/>
    </xf>
    <xf numFmtId="15" fontId="0" fillId="0" borderId="4" xfId="0" applyNumberFormat="1" applyBorder="1" applyAlignment="1" applyProtection="1">
      <alignment horizontal="center"/>
      <protection hidden="1"/>
    </xf>
    <xf numFmtId="172" fontId="0" fillId="0" borderId="4" xfId="0" applyNumberFormat="1" applyBorder="1" applyAlignment="1" applyProtection="1">
      <alignment/>
      <protection hidden="1"/>
    </xf>
    <xf numFmtId="1" fontId="0" fillId="0" borderId="4" xfId="0" applyNumberFormat="1" applyBorder="1" applyAlignment="1" applyProtection="1">
      <alignment horizontal="center"/>
      <protection hidden="1"/>
    </xf>
    <xf numFmtId="3" fontId="0" fillId="0" borderId="4" xfId="0" applyNumberFormat="1" applyBorder="1" applyAlignment="1" applyProtection="1">
      <alignment/>
      <protection hidden="1"/>
    </xf>
    <xf numFmtId="3" fontId="0" fillId="0" borderId="4" xfId="15" applyNumberFormat="1" applyBorder="1" applyAlignment="1" applyProtection="1">
      <alignment/>
      <protection hidden="1"/>
    </xf>
    <xf numFmtId="0" fontId="1" fillId="0" borderId="4" xfId="0" applyFont="1" applyFill="1" applyBorder="1" applyAlignment="1" applyProtection="1">
      <alignment/>
      <protection hidden="1"/>
    </xf>
    <xf numFmtId="0" fontId="11" fillId="0" borderId="0" xfId="0" applyFont="1" applyAlignment="1" applyProtection="1">
      <alignment horizontal="left"/>
      <protection hidden="1"/>
    </xf>
    <xf numFmtId="9" fontId="0" fillId="0" borderId="4" xfId="37" applyBorder="1" applyAlignment="1" applyProtection="1">
      <alignment horizontal="right"/>
      <protection hidden="1"/>
    </xf>
    <xf numFmtId="1" fontId="0" fillId="0" borderId="4" xfId="28" applyNumberFormat="1" applyBorder="1" applyAlignment="1" applyProtection="1">
      <alignment horizontal="center"/>
      <protection hidden="1"/>
    </xf>
    <xf numFmtId="0" fontId="0" fillId="0" borderId="0" xfId="28" applyProtection="1">
      <alignment/>
      <protection hidden="1"/>
    </xf>
    <xf numFmtId="0" fontId="0" fillId="0" borderId="0" xfId="28" applyFont="1" applyProtection="1">
      <alignment/>
      <protection hidden="1"/>
    </xf>
    <xf numFmtId="1" fontId="0" fillId="0" borderId="4" xfId="34" applyNumberFormat="1" applyBorder="1" applyAlignment="1" applyProtection="1">
      <alignment horizontal="center"/>
      <protection hidden="1"/>
    </xf>
    <xf numFmtId="0" fontId="0" fillId="0" borderId="0" xfId="34" applyProtection="1">
      <alignment/>
      <protection hidden="1"/>
    </xf>
    <xf numFmtId="0" fontId="0" fillId="0" borderId="0" xfId="34" applyFont="1" applyProtection="1">
      <alignment/>
      <protection hidden="1"/>
    </xf>
    <xf numFmtId="1" fontId="0" fillId="0" borderId="4" xfId="35" applyNumberFormat="1" applyBorder="1" applyAlignment="1" applyProtection="1">
      <alignment horizontal="center"/>
      <protection hidden="1"/>
    </xf>
    <xf numFmtId="1" fontId="0" fillId="0" borderId="4" xfId="35" applyNumberFormat="1" applyFont="1" applyBorder="1" applyAlignment="1" applyProtection="1">
      <alignment horizontal="center"/>
      <protection hidden="1"/>
    </xf>
    <xf numFmtId="0" fontId="1" fillId="0" borderId="0" xfId="35" applyFont="1" applyBorder="1" applyProtection="1">
      <alignment/>
      <protection hidden="1"/>
    </xf>
    <xf numFmtId="0" fontId="0" fillId="0" borderId="0" xfId="35" applyBorder="1" applyAlignment="1" applyProtection="1">
      <alignment horizontal="center"/>
      <protection hidden="1"/>
    </xf>
    <xf numFmtId="0" fontId="0" fillId="0" borderId="0" xfId="35" applyBorder="1" applyProtection="1">
      <alignment/>
      <protection hidden="1"/>
    </xf>
    <xf numFmtId="172" fontId="0" fillId="0" borderId="0" xfId="35" applyNumberFormat="1" applyBorder="1" applyProtection="1">
      <alignment/>
      <protection hidden="1"/>
    </xf>
    <xf numFmtId="9" fontId="0" fillId="0" borderId="0" xfId="35" applyNumberFormat="1" applyBorder="1" applyProtection="1">
      <alignment/>
      <protection hidden="1"/>
    </xf>
    <xf numFmtId="0" fontId="0" fillId="0" borderId="0" xfId="35" applyProtection="1">
      <alignment/>
      <protection hidden="1"/>
    </xf>
    <xf numFmtId="0" fontId="0" fillId="0" borderId="0" xfId="35" applyFont="1" applyProtection="1">
      <alignment/>
      <protection hidden="1"/>
    </xf>
    <xf numFmtId="1" fontId="0" fillId="0" borderId="4" xfId="33" applyNumberFormat="1" applyBorder="1" applyAlignment="1" applyProtection="1">
      <alignment horizontal="center"/>
      <protection hidden="1"/>
    </xf>
    <xf numFmtId="0" fontId="0" fillId="0" borderId="0" xfId="33" applyProtection="1">
      <alignment/>
      <protection hidden="1"/>
    </xf>
    <xf numFmtId="0" fontId="0" fillId="0" borderId="0" xfId="33" applyFont="1" applyProtection="1">
      <alignment/>
      <protection hidden="1"/>
    </xf>
    <xf numFmtId="1" fontId="0" fillId="0" borderId="4" xfId="25" applyNumberFormat="1" applyBorder="1" applyAlignment="1" applyProtection="1">
      <alignment horizontal="center"/>
      <protection hidden="1"/>
    </xf>
    <xf numFmtId="15" fontId="0" fillId="0" borderId="4" xfId="25" applyNumberFormat="1" applyBorder="1" applyProtection="1">
      <alignment/>
      <protection hidden="1"/>
    </xf>
    <xf numFmtId="3" fontId="0" fillId="0" borderId="4" xfId="25" applyNumberFormat="1" applyBorder="1" applyProtection="1">
      <alignment/>
      <protection hidden="1"/>
    </xf>
    <xf numFmtId="3" fontId="0" fillId="0" borderId="15" xfId="25" applyNumberFormat="1" applyBorder="1" applyProtection="1">
      <alignment/>
      <protection hidden="1"/>
    </xf>
    <xf numFmtId="179" fontId="0" fillId="0" borderId="16" xfId="25" applyNumberFormat="1" applyBorder="1" applyProtection="1">
      <alignment/>
      <protection hidden="1"/>
    </xf>
    <xf numFmtId="0" fontId="0" fillId="0" borderId="0" xfId="25" applyProtection="1">
      <alignment/>
      <protection hidden="1"/>
    </xf>
    <xf numFmtId="0" fontId="0" fillId="0" borderId="0" xfId="25" applyFont="1" applyProtection="1">
      <alignment/>
      <protection hidden="1"/>
    </xf>
    <xf numFmtId="1" fontId="0" fillId="0" borderId="4" xfId="36" applyNumberFormat="1" applyBorder="1" applyAlignment="1" applyProtection="1">
      <alignment horizontal="center"/>
      <protection hidden="1"/>
    </xf>
    <xf numFmtId="0" fontId="0" fillId="0" borderId="0" xfId="36" applyProtection="1">
      <alignment/>
      <protection hidden="1"/>
    </xf>
    <xf numFmtId="0" fontId="0" fillId="0" borderId="0" xfId="36" applyFont="1" applyProtection="1">
      <alignment/>
      <protection hidden="1"/>
    </xf>
    <xf numFmtId="1" fontId="0" fillId="0" borderId="4" xfId="31" applyNumberFormat="1" applyBorder="1" applyAlignment="1" applyProtection="1">
      <alignment horizontal="center"/>
      <protection hidden="1"/>
    </xf>
    <xf numFmtId="1" fontId="0" fillId="0" borderId="4" xfId="31" applyNumberFormat="1" applyBorder="1" applyProtection="1">
      <alignment/>
      <protection hidden="1"/>
    </xf>
    <xf numFmtId="0" fontId="0" fillId="0" borderId="0" xfId="31" applyProtection="1">
      <alignment/>
      <protection hidden="1"/>
    </xf>
    <xf numFmtId="0" fontId="3" fillId="0" borderId="0" xfId="31" applyFont="1" applyProtection="1">
      <alignment/>
      <protection hidden="1"/>
    </xf>
    <xf numFmtId="15" fontId="0" fillId="0" borderId="0" xfId="31" applyNumberFormat="1" applyProtection="1">
      <alignment/>
      <protection hidden="1"/>
    </xf>
    <xf numFmtId="0" fontId="0" fillId="0" borderId="0" xfId="31" applyFont="1" applyProtection="1">
      <alignment/>
      <protection hidden="1"/>
    </xf>
    <xf numFmtId="172" fontId="0" fillId="0" borderId="0" xfId="31" applyNumberFormat="1" applyAlignment="1" applyProtection="1">
      <alignment horizontal="left"/>
      <protection hidden="1"/>
    </xf>
    <xf numFmtId="0" fontId="0" fillId="0" borderId="0" xfId="31" applyAlignment="1" applyProtection="1">
      <alignment horizontal="left"/>
      <protection hidden="1"/>
    </xf>
    <xf numFmtId="0" fontId="0" fillId="0" borderId="0" xfId="31" applyAlignment="1" applyProtection="1">
      <alignment horizontal="right"/>
      <protection hidden="1"/>
    </xf>
    <xf numFmtId="1" fontId="0" fillId="0" borderId="4" xfId="30" applyNumberFormat="1" applyBorder="1" applyAlignment="1" applyProtection="1">
      <alignment horizontal="center"/>
      <protection hidden="1"/>
    </xf>
    <xf numFmtId="15" fontId="0" fillId="0" borderId="4" xfId="30" applyNumberFormat="1" applyBorder="1" applyProtection="1">
      <alignment/>
      <protection hidden="1"/>
    </xf>
    <xf numFmtId="1" fontId="0" fillId="0" borderId="4" xfId="30" applyNumberFormat="1" applyBorder="1" applyProtection="1">
      <alignment/>
      <protection hidden="1"/>
    </xf>
    <xf numFmtId="172" fontId="0" fillId="0" borderId="1" xfId="30" applyNumberFormat="1" applyBorder="1" applyProtection="1">
      <alignment/>
      <protection hidden="1"/>
    </xf>
    <xf numFmtId="1" fontId="0" fillId="0" borderId="1" xfId="30" applyNumberFormat="1" applyBorder="1" applyAlignment="1" applyProtection="1">
      <alignment horizontal="center"/>
      <protection hidden="1"/>
    </xf>
    <xf numFmtId="0" fontId="0" fillId="0" borderId="0" xfId="30" applyProtection="1">
      <alignment/>
      <protection hidden="1"/>
    </xf>
    <xf numFmtId="0" fontId="0" fillId="0" borderId="0" xfId="30" applyFont="1" applyProtection="1">
      <alignment/>
      <protection hidden="1"/>
    </xf>
    <xf numFmtId="1" fontId="0" fillId="0" borderId="4" xfId="32" applyNumberFormat="1" applyBorder="1" applyAlignment="1" applyProtection="1">
      <alignment horizontal="center"/>
      <protection hidden="1"/>
    </xf>
    <xf numFmtId="181" fontId="0" fillId="0" borderId="4" xfId="37" applyNumberFormat="1" applyBorder="1" applyAlignment="1" applyProtection="1">
      <alignment/>
      <protection hidden="1"/>
    </xf>
    <xf numFmtId="1" fontId="0" fillId="0" borderId="4" xfId="37" applyNumberFormat="1" applyBorder="1" applyAlignment="1" applyProtection="1">
      <alignment/>
      <protection hidden="1"/>
    </xf>
    <xf numFmtId="9" fontId="0" fillId="0" borderId="4" xfId="32" applyNumberFormat="1" applyBorder="1" applyProtection="1">
      <alignment/>
      <protection hidden="1"/>
    </xf>
    <xf numFmtId="0" fontId="0" fillId="0" borderId="0" xfId="32" applyProtection="1">
      <alignment/>
      <protection hidden="1"/>
    </xf>
    <xf numFmtId="0" fontId="0" fillId="0" borderId="0" xfId="32" applyFont="1" applyProtection="1">
      <alignment/>
      <protection hidden="1"/>
    </xf>
    <xf numFmtId="1" fontId="0" fillId="0" borderId="4" xfId="26" applyNumberFormat="1" applyBorder="1" applyAlignment="1" applyProtection="1">
      <alignment horizontal="center"/>
      <protection hidden="1"/>
    </xf>
    <xf numFmtId="0" fontId="0" fillId="0" borderId="0" xfId="26" applyProtection="1">
      <alignment/>
      <protection hidden="1"/>
    </xf>
    <xf numFmtId="1" fontId="0" fillId="0" borderId="4" xfId="24" applyNumberFormat="1" applyBorder="1" applyAlignment="1" applyProtection="1">
      <alignment horizontal="center"/>
      <protection hidden="1"/>
    </xf>
    <xf numFmtId="3" fontId="0" fillId="0" borderId="4" xfId="24" applyNumberFormat="1" applyBorder="1" applyProtection="1">
      <alignment/>
      <protection hidden="1"/>
    </xf>
    <xf numFmtId="0" fontId="0" fillId="0" borderId="4" xfId="24" applyFont="1" applyBorder="1" applyProtection="1">
      <alignment/>
      <protection hidden="1"/>
    </xf>
    <xf numFmtId="0" fontId="0" fillId="0" borderId="0" xfId="24" applyProtection="1">
      <alignment/>
      <protection hidden="1"/>
    </xf>
    <xf numFmtId="1" fontId="0" fillId="0" borderId="4" xfId="23" applyNumberFormat="1" applyBorder="1" applyAlignment="1" applyProtection="1">
      <alignment horizontal="center"/>
      <protection hidden="1"/>
    </xf>
    <xf numFmtId="0" fontId="0" fillId="0" borderId="0" xfId="23" applyProtection="1">
      <alignment/>
      <protection hidden="1"/>
    </xf>
    <xf numFmtId="0" fontId="0" fillId="0" borderId="0" xfId="23" applyFont="1" applyProtection="1">
      <alignment/>
      <protection hidden="1"/>
    </xf>
    <xf numFmtId="172" fontId="0" fillId="0" borderId="4" xfId="29" applyNumberFormat="1" applyBorder="1" applyProtection="1">
      <alignment/>
      <protection hidden="1"/>
    </xf>
    <xf numFmtId="172" fontId="1" fillId="3" borderId="4" xfId="29" applyNumberFormat="1" applyFont="1" applyFill="1" applyBorder="1" applyAlignment="1" applyProtection="1" quotePrefix="1">
      <alignment horizontal="right"/>
      <protection hidden="1"/>
    </xf>
    <xf numFmtId="172" fontId="1" fillId="3" borderId="4" xfId="29" applyNumberFormat="1" applyFont="1" applyFill="1" applyBorder="1" applyAlignment="1" applyProtection="1" quotePrefix="1">
      <alignment horizontal="center"/>
      <protection hidden="1"/>
    </xf>
    <xf numFmtId="172" fontId="0" fillId="0" borderId="4" xfId="29" applyNumberFormat="1" applyBorder="1" applyAlignment="1" applyProtection="1">
      <alignment horizontal="right"/>
      <protection hidden="1"/>
    </xf>
    <xf numFmtId="172" fontId="0" fillId="0" borderId="0" xfId="29" applyNumberFormat="1" applyProtection="1">
      <alignment/>
      <protection hidden="1"/>
    </xf>
    <xf numFmtId="179" fontId="0" fillId="0" borderId="4" xfId="29" applyNumberFormat="1" applyBorder="1" applyProtection="1">
      <alignment/>
      <protection hidden="1"/>
    </xf>
    <xf numFmtId="172" fontId="0" fillId="0" borderId="4" xfId="29" applyNumberFormat="1" applyBorder="1" applyProtection="1">
      <alignment/>
      <protection locked="0"/>
    </xf>
    <xf numFmtId="0" fontId="0" fillId="0" borderId="4" xfId="29" applyFont="1" applyBorder="1" applyAlignment="1" applyProtection="1">
      <alignment horizontal="center"/>
      <protection locked="0"/>
    </xf>
    <xf numFmtId="0" fontId="0" fillId="0" borderId="0" xfId="29" applyAlignment="1" applyProtection="1">
      <alignment horizontal="center"/>
      <protection hidden="1"/>
    </xf>
    <xf numFmtId="0" fontId="0" fillId="0" borderId="0" xfId="29" applyProtection="1">
      <alignment/>
      <protection hidden="1"/>
    </xf>
    <xf numFmtId="0" fontId="0" fillId="0" borderId="0" xfId="29" applyFont="1" applyProtection="1">
      <alignment/>
      <protection hidden="1"/>
    </xf>
    <xf numFmtId="1" fontId="0" fillId="0" borderId="4" xfId="0" applyNumberFormat="1" applyBorder="1" applyAlignment="1" applyProtection="1">
      <alignment horizontal="center"/>
      <protection locked="0"/>
    </xf>
    <xf numFmtId="41" fontId="0" fillId="0" borderId="4" xfId="0" applyNumberFormat="1" applyBorder="1" applyAlignment="1" applyProtection="1">
      <alignment/>
      <protection hidden="1" locked="0"/>
    </xf>
    <xf numFmtId="0" fontId="0" fillId="0" borderId="4" xfId="34" applyFont="1" applyBorder="1" applyProtection="1">
      <alignment/>
      <protection locked="0"/>
    </xf>
  </cellXfs>
  <cellStyles count="24">
    <cellStyle name="Normal" xfId="0"/>
    <cellStyle name="Comma" xfId="15"/>
    <cellStyle name="Comma [0]" xfId="16"/>
    <cellStyle name="Comma_Housing Fringe Benefits" xfId="17"/>
    <cellStyle name="Comma_LAFHA Fringe Benefits" xfId="18"/>
    <cellStyle name="Currency" xfId="19"/>
    <cellStyle name="Currency [0]" xfId="20"/>
    <cellStyle name="Followed Hyperlink" xfId="21"/>
    <cellStyle name="Hyperlink" xfId="22"/>
    <cellStyle name="Normal_Airline Transport Fringe Benefits" xfId="23"/>
    <cellStyle name="Normal_Board Fringe Benefits" xfId="24"/>
    <cellStyle name="Normal_Car Parking Fringe Benefits" xfId="25"/>
    <cellStyle name="Normal_Debt Waiver Fringe Benefits" xfId="26"/>
    <cellStyle name="Normal_Exempt Fringe Benefits" xfId="27"/>
    <cellStyle name="Normal_Expense Payment Fringe Benefits" xfId="28"/>
    <cellStyle name="Normal_FBT Return" xfId="29"/>
    <cellStyle name="Normal_Housing Fringe Benefits" xfId="30"/>
    <cellStyle name="Normal_LAFHA Fringe Benefits" xfId="31"/>
    <cellStyle name="Normal_Loan Fringe Benefits" xfId="32"/>
    <cellStyle name="Normal_Meal Entertainment Fringe Benefits" xfId="33"/>
    <cellStyle name="Normal_Property Fringe Benefits" xfId="34"/>
    <cellStyle name="Normal_Residual Fringe Benefits" xfId="35"/>
    <cellStyle name="Normal_Tax Exempt Body Entertainment Fringe Benefits" xfId="36"/>
    <cellStyle name="Percent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9"/>
  <sheetViews>
    <sheetView workbookViewId="0" topLeftCell="A1">
      <selection activeCell="B1" sqref="B1"/>
    </sheetView>
  </sheetViews>
  <sheetFormatPr defaultColWidth="9.140625" defaultRowHeight="12.75"/>
  <cols>
    <col min="1" max="1" width="2.421875" style="0" customWidth="1"/>
    <col min="2" max="2" width="16.28125" style="0" customWidth="1"/>
    <col min="3" max="3" width="10.28125" style="0" customWidth="1"/>
    <col min="4" max="4" width="9.8515625" style="0" customWidth="1"/>
    <col min="5" max="5" width="10.7109375" style="0" customWidth="1"/>
    <col min="6" max="7" width="12.140625" style="0" customWidth="1"/>
    <col min="8" max="8" width="10.7109375" style="0" customWidth="1"/>
    <col min="9" max="9" width="9.28125" style="0" customWidth="1"/>
    <col min="10" max="10" width="9.421875" style="0" customWidth="1"/>
    <col min="11" max="11" width="11.57421875" style="0" customWidth="1"/>
    <col min="12" max="12" width="11.140625" style="0" customWidth="1"/>
    <col min="13" max="13" width="10.8515625" style="0" customWidth="1"/>
    <col min="14" max="14" width="8.140625" style="0" customWidth="1"/>
    <col min="15" max="15" width="12.7109375" style="0" customWidth="1"/>
    <col min="16" max="16" width="12.8515625" style="0" customWidth="1"/>
    <col min="17" max="17" width="11.140625" style="0" customWidth="1"/>
    <col min="18" max="18" width="10.57421875" style="0" customWidth="1"/>
    <col min="19" max="19" width="12.140625" style="0" customWidth="1"/>
    <col min="20" max="20" width="12.00390625" style="0" customWidth="1"/>
    <col min="21" max="21" width="12.28125" style="0" customWidth="1"/>
    <col min="22" max="22" width="11.7109375" style="0" customWidth="1"/>
    <col min="23" max="23" width="12.140625" style="0" hidden="1" customWidth="1"/>
    <col min="24" max="24" width="0" style="0" hidden="1" customWidth="1"/>
  </cols>
  <sheetData>
    <row r="1" spans="2:12" ht="18">
      <c r="B1" s="1" t="s">
        <v>60</v>
      </c>
      <c r="L1" s="1"/>
    </row>
    <row r="2" spans="2:12" ht="18">
      <c r="B2" s="1"/>
      <c r="L2" s="1"/>
    </row>
    <row r="3" spans="2:19" ht="18">
      <c r="B3" s="13" t="s">
        <v>0</v>
      </c>
      <c r="C3" s="393"/>
      <c r="D3" s="393"/>
      <c r="E3" s="393"/>
      <c r="F3" s="393"/>
      <c r="L3" s="1"/>
      <c r="S3" s="392" t="s">
        <v>15</v>
      </c>
    </row>
    <row r="4" spans="2:12" ht="18">
      <c r="B4" s="13" t="s">
        <v>1</v>
      </c>
      <c r="C4" s="393"/>
      <c r="D4" s="393"/>
      <c r="E4" s="393"/>
      <c r="F4" s="393"/>
      <c r="L4" s="1"/>
    </row>
    <row r="5" spans="12:16" ht="12.75" hidden="1">
      <c r="L5" s="15" t="s">
        <v>61</v>
      </c>
      <c r="M5">
        <v>0.26</v>
      </c>
      <c r="O5">
        <v>14999</v>
      </c>
      <c r="P5">
        <v>0.26</v>
      </c>
    </row>
    <row r="6" spans="3:21" ht="15" hidden="1">
      <c r="C6" s="2"/>
      <c r="D6" s="2"/>
      <c r="E6" s="2"/>
      <c r="F6" s="2"/>
      <c r="G6" s="2"/>
      <c r="L6" s="15" t="s">
        <v>62</v>
      </c>
      <c r="M6">
        <v>0.2</v>
      </c>
      <c r="O6">
        <v>24999</v>
      </c>
      <c r="P6" s="2">
        <v>0.2</v>
      </c>
      <c r="Q6" s="2"/>
      <c r="R6" s="2"/>
      <c r="T6" s="2"/>
      <c r="U6" s="2"/>
    </row>
    <row r="7" spans="3:24" ht="15" hidden="1">
      <c r="C7" s="2"/>
      <c r="D7" s="2"/>
      <c r="E7" s="2"/>
      <c r="F7" s="2"/>
      <c r="G7" s="2"/>
      <c r="L7" t="s">
        <v>63</v>
      </c>
      <c r="M7">
        <v>0.11</v>
      </c>
      <c r="O7" s="17">
        <v>39999</v>
      </c>
      <c r="P7" s="2">
        <v>0.11</v>
      </c>
      <c r="Q7" s="2"/>
      <c r="R7" s="2"/>
      <c r="S7" s="2"/>
      <c r="T7" s="2"/>
      <c r="U7" s="2"/>
      <c r="V7" s="2"/>
      <c r="X7" s="11"/>
    </row>
    <row r="8" spans="12:22" ht="15" hidden="1">
      <c r="L8" s="16">
        <v>40000</v>
      </c>
      <c r="M8">
        <v>0.07</v>
      </c>
      <c r="O8" s="17">
        <v>10000000</v>
      </c>
      <c r="P8">
        <v>0.7</v>
      </c>
      <c r="V8" s="2"/>
    </row>
    <row r="9" spans="12:22" ht="15">
      <c r="L9" s="16"/>
      <c r="O9" s="17"/>
      <c r="V9" s="2"/>
    </row>
    <row r="10" spans="2:21" ht="12.75">
      <c r="B10" s="4" t="s">
        <v>12</v>
      </c>
      <c r="C10" s="4" t="s">
        <v>12</v>
      </c>
      <c r="D10" s="4" t="s">
        <v>37</v>
      </c>
      <c r="E10" s="4" t="s">
        <v>32</v>
      </c>
      <c r="F10" s="4" t="s">
        <v>32</v>
      </c>
      <c r="G10" s="4" t="s">
        <v>22</v>
      </c>
      <c r="H10" s="4" t="s">
        <v>18</v>
      </c>
      <c r="I10" s="4" t="s">
        <v>19</v>
      </c>
      <c r="J10" s="4" t="s">
        <v>21</v>
      </c>
      <c r="K10" s="4" t="s">
        <v>23</v>
      </c>
      <c r="L10" s="4" t="s">
        <v>3</v>
      </c>
      <c r="M10" s="4" t="s">
        <v>41</v>
      </c>
      <c r="N10" s="4" t="s">
        <v>6</v>
      </c>
      <c r="O10" s="4" t="s">
        <v>36</v>
      </c>
      <c r="P10" s="4" t="s">
        <v>12</v>
      </c>
      <c r="Q10" s="4" t="s">
        <v>13</v>
      </c>
      <c r="R10" s="4" t="s">
        <v>24</v>
      </c>
      <c r="S10" s="4" t="s">
        <v>26</v>
      </c>
      <c r="T10" s="4" t="s">
        <v>38</v>
      </c>
      <c r="U10" s="4" t="s">
        <v>30</v>
      </c>
    </row>
    <row r="11" spans="2:21" ht="12.75">
      <c r="B11" s="7"/>
      <c r="C11" s="7" t="s">
        <v>2</v>
      </c>
      <c r="D11" s="7" t="s">
        <v>40</v>
      </c>
      <c r="E11" s="7" t="s">
        <v>34</v>
      </c>
      <c r="F11" s="7" t="s">
        <v>256</v>
      </c>
      <c r="G11" s="7" t="s">
        <v>56</v>
      </c>
      <c r="H11" s="7" t="s">
        <v>14</v>
      </c>
      <c r="I11" s="7" t="s">
        <v>35</v>
      </c>
      <c r="J11" s="7" t="s">
        <v>35</v>
      </c>
      <c r="K11" s="7" t="s">
        <v>20</v>
      </c>
      <c r="L11" s="7" t="s">
        <v>4</v>
      </c>
      <c r="M11" s="7" t="s">
        <v>42</v>
      </c>
      <c r="N11" s="7" t="s">
        <v>27</v>
      </c>
      <c r="O11" s="7" t="s">
        <v>13</v>
      </c>
      <c r="P11" s="7" t="s">
        <v>8</v>
      </c>
      <c r="Q11" s="7" t="s">
        <v>14</v>
      </c>
      <c r="R11" s="7" t="s">
        <v>25</v>
      </c>
      <c r="S11" s="7" t="s">
        <v>14</v>
      </c>
      <c r="T11" s="7" t="s">
        <v>27</v>
      </c>
      <c r="U11" s="7" t="s">
        <v>31</v>
      </c>
    </row>
    <row r="12" spans="2:21" ht="12.75">
      <c r="B12" s="5"/>
      <c r="C12" s="5"/>
      <c r="D12" s="5" t="s">
        <v>2</v>
      </c>
      <c r="E12" s="5" t="s">
        <v>33</v>
      </c>
      <c r="F12" s="5" t="s">
        <v>257</v>
      </c>
      <c r="G12" s="5" t="s">
        <v>57</v>
      </c>
      <c r="H12" s="6"/>
      <c r="I12" s="6"/>
      <c r="J12" s="6"/>
      <c r="K12" s="6"/>
      <c r="L12" s="5"/>
      <c r="M12" s="5" t="s">
        <v>5</v>
      </c>
      <c r="N12" s="5" t="s">
        <v>7</v>
      </c>
      <c r="O12" s="5" t="s">
        <v>14</v>
      </c>
      <c r="P12" s="5"/>
      <c r="Q12" s="6"/>
      <c r="R12" s="5"/>
      <c r="S12" s="5"/>
      <c r="T12" s="5" t="s">
        <v>28</v>
      </c>
      <c r="U12" s="5" t="s">
        <v>14</v>
      </c>
    </row>
    <row r="13" spans="2:24" ht="12.75">
      <c r="B13" s="8"/>
      <c r="C13" s="8"/>
      <c r="D13" s="8"/>
      <c r="E13" s="8"/>
      <c r="F13" s="8"/>
      <c r="G13" s="10"/>
      <c r="H13" s="12" t="s">
        <v>39</v>
      </c>
      <c r="I13" s="10"/>
      <c r="J13" s="10"/>
      <c r="K13" s="10"/>
      <c r="L13" s="12"/>
      <c r="M13" s="12" t="s">
        <v>58</v>
      </c>
      <c r="N13" s="9"/>
      <c r="O13" s="10"/>
      <c r="P13" s="12" t="s">
        <v>39</v>
      </c>
      <c r="Q13" s="9"/>
      <c r="R13" s="12" t="s">
        <v>66</v>
      </c>
      <c r="S13" s="9"/>
      <c r="T13" s="20">
        <v>0.485</v>
      </c>
      <c r="U13" s="21">
        <v>1.9417</v>
      </c>
      <c r="W13" t="s">
        <v>311</v>
      </c>
      <c r="X13" s="3">
        <f>SUMIF(R14:R63,"=1",Q14:Q63)</f>
        <v>750.0000000000002</v>
      </c>
    </row>
    <row r="14" spans="2:24" ht="12.75">
      <c r="B14" s="353" t="s">
        <v>17</v>
      </c>
      <c r="C14" s="354">
        <v>26</v>
      </c>
      <c r="D14" s="354" t="s">
        <v>16</v>
      </c>
      <c r="E14" s="355">
        <v>36345</v>
      </c>
      <c r="F14" s="355">
        <v>36891</v>
      </c>
      <c r="G14" s="353">
        <v>365</v>
      </c>
      <c r="H14" s="356">
        <v>25000</v>
      </c>
      <c r="I14" s="357">
        <v>1</v>
      </c>
      <c r="J14" s="357">
        <v>41000</v>
      </c>
      <c r="K14" s="561">
        <f aca="true" t="shared" si="0" ref="K14:K45">IF(ISERROR(((J14-I14)*N14)/G14),0,(((J14-I14)*N14)/G14))</f>
        <v>40999</v>
      </c>
      <c r="L14" s="361">
        <f aca="true" t="shared" si="1" ref="L14:L21">IF(K14&lt;15000,M$5,IF(K14&lt;25000,M$6,IF(K14&lt;=40000,M$7,IF(K14&gt;40000,M$8))))</f>
        <v>0.07</v>
      </c>
      <c r="M14" s="359">
        <f>G14</f>
        <v>365</v>
      </c>
      <c r="N14" s="359">
        <v>365</v>
      </c>
      <c r="O14" s="362">
        <f aca="true" t="shared" si="2" ref="O14:O45">SUM((H14*M14*L14)/N14)</f>
        <v>1750.0000000000002</v>
      </c>
      <c r="P14" s="356">
        <v>1000</v>
      </c>
      <c r="Q14" s="362">
        <f>IF(O14-P14&lt;0,"0",O14-P14)</f>
        <v>750.0000000000002</v>
      </c>
      <c r="R14" s="360">
        <v>1</v>
      </c>
      <c r="S14" s="362">
        <f>IF(R14=1,Q14*2.1292,IF(R14=2,(Q14*1.9417),"$0"))</f>
        <v>1596.9000000000005</v>
      </c>
      <c r="T14" s="363">
        <f>SUM(S14*0.485)</f>
        <v>774.4965000000002</v>
      </c>
      <c r="U14" s="363">
        <f>SUM(Q14*1.9417)</f>
        <v>1456.2750000000003</v>
      </c>
      <c r="W14" t="s">
        <v>25</v>
      </c>
      <c r="X14" s="3">
        <f>SUMIF(R14:R63,"=2",Q14:Q63)</f>
        <v>1506.849315068493</v>
      </c>
    </row>
    <row r="15" spans="1:21" ht="12.75">
      <c r="A15" s="563"/>
      <c r="B15" s="353" t="s">
        <v>64</v>
      </c>
      <c r="C15" s="354">
        <v>22</v>
      </c>
      <c r="D15" s="354" t="s">
        <v>65</v>
      </c>
      <c r="E15" s="355">
        <v>35977</v>
      </c>
      <c r="F15" s="355">
        <v>36830</v>
      </c>
      <c r="G15" s="353">
        <v>183</v>
      </c>
      <c r="H15" s="356">
        <v>25000</v>
      </c>
      <c r="I15" s="357">
        <v>100</v>
      </c>
      <c r="J15" s="357">
        <v>12000</v>
      </c>
      <c r="K15" s="561">
        <f t="shared" si="0"/>
        <v>23734.97267759563</v>
      </c>
      <c r="L15" s="361">
        <f t="shared" si="1"/>
        <v>0.2</v>
      </c>
      <c r="M15" s="643">
        <f aca="true" t="shared" si="3" ref="M15:M64">G15</f>
        <v>183</v>
      </c>
      <c r="N15" s="359">
        <v>365</v>
      </c>
      <c r="O15" s="362">
        <f t="shared" si="2"/>
        <v>2506.849315068493</v>
      </c>
      <c r="P15" s="356">
        <v>1000</v>
      </c>
      <c r="Q15" s="362">
        <f aca="true" t="shared" si="4" ref="Q15:Q64">IF(O15-P15&lt;0,"0",O15-P15)</f>
        <v>1506.849315068493</v>
      </c>
      <c r="R15" s="642">
        <v>2</v>
      </c>
      <c r="S15" s="362">
        <f aca="true" t="shared" si="5" ref="S15:S64">IF(R15=1,Q15*2.1292,IF(R15=2,(Q15*1.9417),"$0"))</f>
        <v>2925.849315068493</v>
      </c>
      <c r="T15" s="363">
        <f aca="true" t="shared" si="6" ref="T15:T64">SUM(S15*0.485)</f>
        <v>1419.0369178082192</v>
      </c>
      <c r="U15" s="363">
        <f aca="true" t="shared" si="7" ref="U15:U36">SUM(Q15*1.9417)</f>
        <v>2925.849315068493</v>
      </c>
    </row>
    <row r="16" spans="1:21" ht="12.75">
      <c r="A16" s="563"/>
      <c r="B16" s="365"/>
      <c r="C16" s="566"/>
      <c r="D16" s="364"/>
      <c r="E16" s="564"/>
      <c r="F16" s="564"/>
      <c r="G16" s="567"/>
      <c r="H16" s="565"/>
      <c r="I16" s="567"/>
      <c r="J16" s="567"/>
      <c r="K16" s="561">
        <f t="shared" si="0"/>
        <v>0</v>
      </c>
      <c r="L16" s="361">
        <f t="shared" si="1"/>
        <v>0.26</v>
      </c>
      <c r="M16" s="643">
        <f t="shared" si="3"/>
        <v>0</v>
      </c>
      <c r="N16" s="359">
        <v>365</v>
      </c>
      <c r="O16" s="362">
        <f t="shared" si="2"/>
        <v>0</v>
      </c>
      <c r="P16" s="356"/>
      <c r="Q16" s="362">
        <f>IF(O16-P16&lt;0,"$0",O16-P16)</f>
        <v>0</v>
      </c>
      <c r="R16" s="642"/>
      <c r="S16" s="362" t="str">
        <f t="shared" si="5"/>
        <v>$0</v>
      </c>
      <c r="T16" s="363">
        <f t="shared" si="6"/>
        <v>0</v>
      </c>
      <c r="U16" s="363">
        <f t="shared" si="7"/>
        <v>0</v>
      </c>
    </row>
    <row r="17" spans="1:21" ht="12.75">
      <c r="A17" s="563"/>
      <c r="B17" s="365"/>
      <c r="C17" s="566"/>
      <c r="D17" s="364"/>
      <c r="E17" s="564"/>
      <c r="F17" s="564"/>
      <c r="G17" s="567"/>
      <c r="H17" s="565"/>
      <c r="I17" s="567"/>
      <c r="J17" s="567"/>
      <c r="K17" s="561">
        <f t="shared" si="0"/>
        <v>0</v>
      </c>
      <c r="L17" s="361">
        <f t="shared" si="1"/>
        <v>0.26</v>
      </c>
      <c r="M17" s="643">
        <f t="shared" si="3"/>
        <v>0</v>
      </c>
      <c r="N17" s="359">
        <v>365</v>
      </c>
      <c r="O17" s="362">
        <f t="shared" si="2"/>
        <v>0</v>
      </c>
      <c r="P17" s="356"/>
      <c r="Q17" s="362">
        <f t="shared" si="4"/>
        <v>0</v>
      </c>
      <c r="R17" s="642"/>
      <c r="S17" s="362" t="str">
        <f t="shared" si="5"/>
        <v>$0</v>
      </c>
      <c r="T17" s="363">
        <f t="shared" si="6"/>
        <v>0</v>
      </c>
      <c r="U17" s="363">
        <f t="shared" si="7"/>
        <v>0</v>
      </c>
    </row>
    <row r="18" spans="1:21" ht="12.75">
      <c r="A18" s="563"/>
      <c r="B18" s="365"/>
      <c r="C18" s="566"/>
      <c r="D18" s="364"/>
      <c r="E18" s="564"/>
      <c r="F18" s="564"/>
      <c r="G18" s="567"/>
      <c r="H18" s="565"/>
      <c r="I18" s="567"/>
      <c r="J18" s="567"/>
      <c r="K18" s="561">
        <f t="shared" si="0"/>
        <v>0</v>
      </c>
      <c r="L18" s="361">
        <f t="shared" si="1"/>
        <v>0.26</v>
      </c>
      <c r="M18" s="643">
        <f t="shared" si="3"/>
        <v>0</v>
      </c>
      <c r="N18" s="359">
        <v>365</v>
      </c>
      <c r="O18" s="362">
        <f t="shared" si="2"/>
        <v>0</v>
      </c>
      <c r="P18" s="356"/>
      <c r="Q18" s="362">
        <f t="shared" si="4"/>
        <v>0</v>
      </c>
      <c r="R18" s="642"/>
      <c r="S18" s="362" t="str">
        <f t="shared" si="5"/>
        <v>$0</v>
      </c>
      <c r="T18" s="363">
        <f t="shared" si="6"/>
        <v>0</v>
      </c>
      <c r="U18" s="363">
        <f t="shared" si="7"/>
        <v>0</v>
      </c>
    </row>
    <row r="19" spans="1:21" ht="12.75">
      <c r="A19" s="563"/>
      <c r="B19" s="365"/>
      <c r="C19" s="566"/>
      <c r="D19" s="364"/>
      <c r="E19" s="564"/>
      <c r="F19" s="564"/>
      <c r="G19" s="567"/>
      <c r="H19" s="565"/>
      <c r="I19" s="567"/>
      <c r="J19" s="567"/>
      <c r="K19" s="561">
        <f t="shared" si="0"/>
        <v>0</v>
      </c>
      <c r="L19" s="361">
        <f t="shared" si="1"/>
        <v>0.26</v>
      </c>
      <c r="M19" s="643">
        <f t="shared" si="3"/>
        <v>0</v>
      </c>
      <c r="N19" s="359">
        <v>365</v>
      </c>
      <c r="O19" s="362">
        <f t="shared" si="2"/>
        <v>0</v>
      </c>
      <c r="P19" s="356"/>
      <c r="Q19" s="362">
        <f t="shared" si="4"/>
        <v>0</v>
      </c>
      <c r="R19" s="642"/>
      <c r="S19" s="362" t="str">
        <f t="shared" si="5"/>
        <v>$0</v>
      </c>
      <c r="T19" s="363">
        <f t="shared" si="6"/>
        <v>0</v>
      </c>
      <c r="U19" s="363">
        <f t="shared" si="7"/>
        <v>0</v>
      </c>
    </row>
    <row r="20" spans="1:21" ht="12.75">
      <c r="A20" s="563"/>
      <c r="B20" s="365"/>
      <c r="C20" s="566"/>
      <c r="D20" s="364"/>
      <c r="E20" s="564"/>
      <c r="F20" s="564"/>
      <c r="G20" s="567"/>
      <c r="H20" s="565"/>
      <c r="I20" s="568"/>
      <c r="J20" s="568"/>
      <c r="K20" s="561">
        <f t="shared" si="0"/>
        <v>0</v>
      </c>
      <c r="L20" s="361">
        <f t="shared" si="1"/>
        <v>0.26</v>
      </c>
      <c r="M20" s="643">
        <f t="shared" si="3"/>
        <v>0</v>
      </c>
      <c r="N20" s="359">
        <v>365</v>
      </c>
      <c r="O20" s="362">
        <f t="shared" si="2"/>
        <v>0</v>
      </c>
      <c r="P20" s="356"/>
      <c r="Q20" s="362">
        <f t="shared" si="4"/>
        <v>0</v>
      </c>
      <c r="R20" s="642"/>
      <c r="S20" s="362" t="str">
        <f t="shared" si="5"/>
        <v>$0</v>
      </c>
      <c r="T20" s="363">
        <f t="shared" si="6"/>
        <v>0</v>
      </c>
      <c r="U20" s="363">
        <f t="shared" si="7"/>
        <v>0</v>
      </c>
    </row>
    <row r="21" spans="1:21" ht="12.75">
      <c r="A21" s="563"/>
      <c r="B21" s="365"/>
      <c r="C21" s="566"/>
      <c r="D21" s="364"/>
      <c r="E21" s="564"/>
      <c r="F21" s="564"/>
      <c r="G21" s="567"/>
      <c r="H21" s="565"/>
      <c r="I21" s="568"/>
      <c r="J21" s="568"/>
      <c r="K21" s="561">
        <f t="shared" si="0"/>
        <v>0</v>
      </c>
      <c r="L21" s="361">
        <f t="shared" si="1"/>
        <v>0.26</v>
      </c>
      <c r="M21" s="643">
        <f t="shared" si="3"/>
        <v>0</v>
      </c>
      <c r="N21" s="359">
        <v>365</v>
      </c>
      <c r="O21" s="362">
        <f t="shared" si="2"/>
        <v>0</v>
      </c>
      <c r="P21" s="356"/>
      <c r="Q21" s="362">
        <f t="shared" si="4"/>
        <v>0</v>
      </c>
      <c r="R21" s="642"/>
      <c r="S21" s="362" t="str">
        <f t="shared" si="5"/>
        <v>$0</v>
      </c>
      <c r="T21" s="363">
        <f t="shared" si="6"/>
        <v>0</v>
      </c>
      <c r="U21" s="363">
        <f t="shared" si="7"/>
        <v>0</v>
      </c>
    </row>
    <row r="22" spans="1:21" ht="12.75">
      <c r="A22" s="563"/>
      <c r="B22" s="365"/>
      <c r="C22" s="566"/>
      <c r="D22" s="364"/>
      <c r="E22" s="564"/>
      <c r="F22" s="564"/>
      <c r="G22" s="567"/>
      <c r="H22" s="565"/>
      <c r="I22" s="568"/>
      <c r="J22" s="568"/>
      <c r="K22" s="561">
        <f t="shared" si="0"/>
        <v>0</v>
      </c>
      <c r="L22" s="361">
        <f aca="true" t="shared" si="8" ref="L22:L64">IF(K22&lt;15000,M$5,IF(K22&lt;25000,M$6,IF(K22&lt;=40000,M$7,IF(K22&gt;40000,M$8))))</f>
        <v>0.26</v>
      </c>
      <c r="M22" s="643">
        <f t="shared" si="3"/>
        <v>0</v>
      </c>
      <c r="N22" s="359">
        <v>365</v>
      </c>
      <c r="O22" s="362">
        <f t="shared" si="2"/>
        <v>0</v>
      </c>
      <c r="P22" s="356"/>
      <c r="Q22" s="362">
        <f t="shared" si="4"/>
        <v>0</v>
      </c>
      <c r="R22" s="642"/>
      <c r="S22" s="362" t="str">
        <f t="shared" si="5"/>
        <v>$0</v>
      </c>
      <c r="T22" s="363">
        <f t="shared" si="6"/>
        <v>0</v>
      </c>
      <c r="U22" s="363">
        <f t="shared" si="7"/>
        <v>0</v>
      </c>
    </row>
    <row r="23" spans="1:21" ht="12.75">
      <c r="A23" s="563"/>
      <c r="B23" s="365"/>
      <c r="C23" s="566"/>
      <c r="D23" s="364"/>
      <c r="E23" s="564"/>
      <c r="F23" s="564"/>
      <c r="G23" s="567"/>
      <c r="H23" s="565"/>
      <c r="I23" s="568"/>
      <c r="J23" s="568"/>
      <c r="K23" s="561">
        <f t="shared" si="0"/>
        <v>0</v>
      </c>
      <c r="L23" s="361">
        <f t="shared" si="8"/>
        <v>0.26</v>
      </c>
      <c r="M23" s="643">
        <f t="shared" si="3"/>
        <v>0</v>
      </c>
      <c r="N23" s="359">
        <v>365</v>
      </c>
      <c r="O23" s="362">
        <f t="shared" si="2"/>
        <v>0</v>
      </c>
      <c r="P23" s="356"/>
      <c r="Q23" s="362">
        <f t="shared" si="4"/>
        <v>0</v>
      </c>
      <c r="R23" s="642"/>
      <c r="S23" s="362" t="str">
        <f t="shared" si="5"/>
        <v>$0</v>
      </c>
      <c r="T23" s="363">
        <f t="shared" si="6"/>
        <v>0</v>
      </c>
      <c r="U23" s="363">
        <f t="shared" si="7"/>
        <v>0</v>
      </c>
    </row>
    <row r="24" spans="1:21" ht="12.75">
      <c r="A24" s="563"/>
      <c r="B24" s="365"/>
      <c r="C24" s="566"/>
      <c r="D24" s="364"/>
      <c r="E24" s="564"/>
      <c r="F24" s="564"/>
      <c r="G24" s="567"/>
      <c r="H24" s="565"/>
      <c r="I24" s="568"/>
      <c r="J24" s="568"/>
      <c r="K24" s="561">
        <f t="shared" si="0"/>
        <v>0</v>
      </c>
      <c r="L24" s="361">
        <f t="shared" si="8"/>
        <v>0.26</v>
      </c>
      <c r="M24" s="643">
        <f t="shared" si="3"/>
        <v>0</v>
      </c>
      <c r="N24" s="359">
        <v>365</v>
      </c>
      <c r="O24" s="362">
        <f t="shared" si="2"/>
        <v>0</v>
      </c>
      <c r="P24" s="356"/>
      <c r="Q24" s="362">
        <f t="shared" si="4"/>
        <v>0</v>
      </c>
      <c r="R24" s="642"/>
      <c r="S24" s="362" t="str">
        <f t="shared" si="5"/>
        <v>$0</v>
      </c>
      <c r="T24" s="363">
        <f t="shared" si="6"/>
        <v>0</v>
      </c>
      <c r="U24" s="363">
        <f t="shared" si="7"/>
        <v>0</v>
      </c>
    </row>
    <row r="25" spans="1:21" ht="12.75">
      <c r="A25" s="563"/>
      <c r="B25" s="365"/>
      <c r="C25" s="566"/>
      <c r="D25" s="364"/>
      <c r="E25" s="564"/>
      <c r="F25" s="564"/>
      <c r="G25" s="567"/>
      <c r="H25" s="565"/>
      <c r="I25" s="568"/>
      <c r="J25" s="568"/>
      <c r="K25" s="561">
        <f t="shared" si="0"/>
        <v>0</v>
      </c>
      <c r="L25" s="361">
        <f t="shared" si="8"/>
        <v>0.26</v>
      </c>
      <c r="M25" s="643">
        <f t="shared" si="3"/>
        <v>0</v>
      </c>
      <c r="N25" s="359">
        <v>365</v>
      </c>
      <c r="O25" s="362">
        <f t="shared" si="2"/>
        <v>0</v>
      </c>
      <c r="P25" s="356"/>
      <c r="Q25" s="362">
        <f t="shared" si="4"/>
        <v>0</v>
      </c>
      <c r="R25" s="642"/>
      <c r="S25" s="362" t="str">
        <f t="shared" si="5"/>
        <v>$0</v>
      </c>
      <c r="T25" s="363">
        <f t="shared" si="6"/>
        <v>0</v>
      </c>
      <c r="U25" s="363">
        <f t="shared" si="7"/>
        <v>0</v>
      </c>
    </row>
    <row r="26" spans="1:21" ht="12.75">
      <c r="A26" s="563"/>
      <c r="B26" s="365"/>
      <c r="C26" s="566"/>
      <c r="D26" s="364"/>
      <c r="E26" s="564"/>
      <c r="F26" s="564"/>
      <c r="G26" s="567"/>
      <c r="H26" s="565"/>
      <c r="I26" s="568"/>
      <c r="J26" s="568"/>
      <c r="K26" s="561">
        <f t="shared" si="0"/>
        <v>0</v>
      </c>
      <c r="L26" s="361">
        <f t="shared" si="8"/>
        <v>0.26</v>
      </c>
      <c r="M26" s="643">
        <f t="shared" si="3"/>
        <v>0</v>
      </c>
      <c r="N26" s="359">
        <v>365</v>
      </c>
      <c r="O26" s="362">
        <f t="shared" si="2"/>
        <v>0</v>
      </c>
      <c r="P26" s="356"/>
      <c r="Q26" s="362">
        <f t="shared" si="4"/>
        <v>0</v>
      </c>
      <c r="R26" s="642"/>
      <c r="S26" s="362" t="str">
        <f t="shared" si="5"/>
        <v>$0</v>
      </c>
      <c r="T26" s="363">
        <f t="shared" si="6"/>
        <v>0</v>
      </c>
      <c r="U26" s="363">
        <f t="shared" si="7"/>
        <v>0</v>
      </c>
    </row>
    <row r="27" spans="1:21" ht="12.75">
      <c r="A27" s="563"/>
      <c r="B27" s="365"/>
      <c r="C27" s="566"/>
      <c r="D27" s="364"/>
      <c r="E27" s="564"/>
      <c r="F27" s="564"/>
      <c r="G27" s="567"/>
      <c r="H27" s="565"/>
      <c r="I27" s="568"/>
      <c r="J27" s="568"/>
      <c r="K27" s="561">
        <f t="shared" si="0"/>
        <v>0</v>
      </c>
      <c r="L27" s="361">
        <f t="shared" si="8"/>
        <v>0.26</v>
      </c>
      <c r="M27" s="643">
        <f t="shared" si="3"/>
        <v>0</v>
      </c>
      <c r="N27" s="359">
        <v>365</v>
      </c>
      <c r="O27" s="362">
        <f t="shared" si="2"/>
        <v>0</v>
      </c>
      <c r="P27" s="356"/>
      <c r="Q27" s="362">
        <f t="shared" si="4"/>
        <v>0</v>
      </c>
      <c r="R27" s="642"/>
      <c r="S27" s="362" t="str">
        <f t="shared" si="5"/>
        <v>$0</v>
      </c>
      <c r="T27" s="363">
        <f t="shared" si="6"/>
        <v>0</v>
      </c>
      <c r="U27" s="363">
        <f t="shared" si="7"/>
        <v>0</v>
      </c>
    </row>
    <row r="28" spans="1:21" ht="12.75">
      <c r="A28" s="563"/>
      <c r="B28" s="365"/>
      <c r="C28" s="566"/>
      <c r="D28" s="364"/>
      <c r="E28" s="564"/>
      <c r="F28" s="564"/>
      <c r="G28" s="567"/>
      <c r="H28" s="565"/>
      <c r="I28" s="568"/>
      <c r="J28" s="568"/>
      <c r="K28" s="561">
        <f t="shared" si="0"/>
        <v>0</v>
      </c>
      <c r="L28" s="361">
        <f t="shared" si="8"/>
        <v>0.26</v>
      </c>
      <c r="M28" s="643">
        <f t="shared" si="3"/>
        <v>0</v>
      </c>
      <c r="N28" s="359">
        <v>365</v>
      </c>
      <c r="O28" s="362">
        <f t="shared" si="2"/>
        <v>0</v>
      </c>
      <c r="P28" s="356"/>
      <c r="Q28" s="362">
        <f t="shared" si="4"/>
        <v>0</v>
      </c>
      <c r="R28" s="642"/>
      <c r="S28" s="362" t="str">
        <f t="shared" si="5"/>
        <v>$0</v>
      </c>
      <c r="T28" s="363">
        <f t="shared" si="6"/>
        <v>0</v>
      </c>
      <c r="U28" s="363">
        <f t="shared" si="7"/>
        <v>0</v>
      </c>
    </row>
    <row r="29" spans="1:21" ht="12.75">
      <c r="A29" s="563"/>
      <c r="B29" s="365"/>
      <c r="C29" s="566"/>
      <c r="D29" s="364"/>
      <c r="E29" s="564"/>
      <c r="F29" s="564"/>
      <c r="G29" s="567"/>
      <c r="H29" s="565"/>
      <c r="I29" s="568"/>
      <c r="J29" s="568"/>
      <c r="K29" s="561">
        <f t="shared" si="0"/>
        <v>0</v>
      </c>
      <c r="L29" s="361">
        <f t="shared" si="8"/>
        <v>0.26</v>
      </c>
      <c r="M29" s="643">
        <f t="shared" si="3"/>
        <v>0</v>
      </c>
      <c r="N29" s="359">
        <v>365</v>
      </c>
      <c r="O29" s="362">
        <f t="shared" si="2"/>
        <v>0</v>
      </c>
      <c r="P29" s="356"/>
      <c r="Q29" s="362">
        <f t="shared" si="4"/>
        <v>0</v>
      </c>
      <c r="R29" s="642"/>
      <c r="S29" s="362" t="str">
        <f t="shared" si="5"/>
        <v>$0</v>
      </c>
      <c r="T29" s="363">
        <f t="shared" si="6"/>
        <v>0</v>
      </c>
      <c r="U29" s="363">
        <f t="shared" si="7"/>
        <v>0</v>
      </c>
    </row>
    <row r="30" spans="1:21" ht="12.75">
      <c r="A30" s="563"/>
      <c r="B30" s="365"/>
      <c r="C30" s="566"/>
      <c r="D30" s="364"/>
      <c r="E30" s="564"/>
      <c r="F30" s="564"/>
      <c r="G30" s="567"/>
      <c r="H30" s="565"/>
      <c r="I30" s="568"/>
      <c r="J30" s="568"/>
      <c r="K30" s="561">
        <f t="shared" si="0"/>
        <v>0</v>
      </c>
      <c r="L30" s="361">
        <f t="shared" si="8"/>
        <v>0.26</v>
      </c>
      <c r="M30" s="643">
        <f t="shared" si="3"/>
        <v>0</v>
      </c>
      <c r="N30" s="359">
        <v>365</v>
      </c>
      <c r="O30" s="362">
        <f t="shared" si="2"/>
        <v>0</v>
      </c>
      <c r="P30" s="356"/>
      <c r="Q30" s="362">
        <f t="shared" si="4"/>
        <v>0</v>
      </c>
      <c r="R30" s="642"/>
      <c r="S30" s="362" t="str">
        <f t="shared" si="5"/>
        <v>$0</v>
      </c>
      <c r="T30" s="363">
        <f t="shared" si="6"/>
        <v>0</v>
      </c>
      <c r="U30" s="363">
        <f t="shared" si="7"/>
        <v>0</v>
      </c>
    </row>
    <row r="31" spans="1:21" ht="12.75">
      <c r="A31" s="563"/>
      <c r="B31" s="365"/>
      <c r="C31" s="566"/>
      <c r="D31" s="364"/>
      <c r="E31" s="564"/>
      <c r="F31" s="564"/>
      <c r="G31" s="567"/>
      <c r="H31" s="565"/>
      <c r="I31" s="568"/>
      <c r="J31" s="568"/>
      <c r="K31" s="561">
        <f t="shared" si="0"/>
        <v>0</v>
      </c>
      <c r="L31" s="361">
        <f t="shared" si="8"/>
        <v>0.26</v>
      </c>
      <c r="M31" s="643">
        <f t="shared" si="3"/>
        <v>0</v>
      </c>
      <c r="N31" s="359">
        <v>365</v>
      </c>
      <c r="O31" s="362">
        <f t="shared" si="2"/>
        <v>0</v>
      </c>
      <c r="P31" s="356"/>
      <c r="Q31" s="362">
        <f t="shared" si="4"/>
        <v>0</v>
      </c>
      <c r="R31" s="642"/>
      <c r="S31" s="362" t="str">
        <f t="shared" si="5"/>
        <v>$0</v>
      </c>
      <c r="T31" s="363">
        <f t="shared" si="6"/>
        <v>0</v>
      </c>
      <c r="U31" s="363">
        <f t="shared" si="7"/>
        <v>0</v>
      </c>
    </row>
    <row r="32" spans="1:21" ht="12.75">
      <c r="A32" s="563"/>
      <c r="B32" s="365"/>
      <c r="C32" s="566"/>
      <c r="D32" s="364"/>
      <c r="E32" s="564"/>
      <c r="F32" s="564"/>
      <c r="G32" s="567"/>
      <c r="H32" s="565"/>
      <c r="I32" s="568"/>
      <c r="J32" s="568"/>
      <c r="K32" s="561">
        <f t="shared" si="0"/>
        <v>0</v>
      </c>
      <c r="L32" s="361">
        <f t="shared" si="8"/>
        <v>0.26</v>
      </c>
      <c r="M32" s="643">
        <f t="shared" si="3"/>
        <v>0</v>
      </c>
      <c r="N32" s="359">
        <v>365</v>
      </c>
      <c r="O32" s="362">
        <f t="shared" si="2"/>
        <v>0</v>
      </c>
      <c r="P32" s="356"/>
      <c r="Q32" s="362">
        <f t="shared" si="4"/>
        <v>0</v>
      </c>
      <c r="R32" s="642"/>
      <c r="S32" s="362" t="str">
        <f t="shared" si="5"/>
        <v>$0</v>
      </c>
      <c r="T32" s="363">
        <f t="shared" si="6"/>
        <v>0</v>
      </c>
      <c r="U32" s="363">
        <f t="shared" si="7"/>
        <v>0</v>
      </c>
    </row>
    <row r="33" spans="1:21" ht="12.75">
      <c r="A33" s="563"/>
      <c r="B33" s="365"/>
      <c r="C33" s="566"/>
      <c r="D33" s="364"/>
      <c r="E33" s="564"/>
      <c r="F33" s="564"/>
      <c r="G33" s="567"/>
      <c r="H33" s="565"/>
      <c r="I33" s="568"/>
      <c r="J33" s="568"/>
      <c r="K33" s="561">
        <f t="shared" si="0"/>
        <v>0</v>
      </c>
      <c r="L33" s="361">
        <f t="shared" si="8"/>
        <v>0.26</v>
      </c>
      <c r="M33" s="643">
        <f t="shared" si="3"/>
        <v>0</v>
      </c>
      <c r="N33" s="359">
        <v>365</v>
      </c>
      <c r="O33" s="362">
        <f t="shared" si="2"/>
        <v>0</v>
      </c>
      <c r="P33" s="356"/>
      <c r="Q33" s="362">
        <f t="shared" si="4"/>
        <v>0</v>
      </c>
      <c r="R33" s="642"/>
      <c r="S33" s="362" t="str">
        <f t="shared" si="5"/>
        <v>$0</v>
      </c>
      <c r="T33" s="363">
        <f t="shared" si="6"/>
        <v>0</v>
      </c>
      <c r="U33" s="363">
        <f t="shared" si="7"/>
        <v>0</v>
      </c>
    </row>
    <row r="34" spans="1:21" ht="12.75">
      <c r="A34" s="563"/>
      <c r="B34" s="365"/>
      <c r="C34" s="566"/>
      <c r="D34" s="364"/>
      <c r="E34" s="564"/>
      <c r="F34" s="564"/>
      <c r="G34" s="567"/>
      <c r="H34" s="565"/>
      <c r="I34" s="568"/>
      <c r="J34" s="568"/>
      <c r="K34" s="561">
        <f t="shared" si="0"/>
        <v>0</v>
      </c>
      <c r="L34" s="361">
        <f t="shared" si="8"/>
        <v>0.26</v>
      </c>
      <c r="M34" s="643">
        <f t="shared" si="3"/>
        <v>0</v>
      </c>
      <c r="N34" s="359">
        <v>365</v>
      </c>
      <c r="O34" s="362">
        <f t="shared" si="2"/>
        <v>0</v>
      </c>
      <c r="P34" s="356"/>
      <c r="Q34" s="362">
        <f t="shared" si="4"/>
        <v>0</v>
      </c>
      <c r="R34" s="642"/>
      <c r="S34" s="362" t="str">
        <f t="shared" si="5"/>
        <v>$0</v>
      </c>
      <c r="T34" s="363">
        <f t="shared" si="6"/>
        <v>0</v>
      </c>
      <c r="U34" s="363">
        <f t="shared" si="7"/>
        <v>0</v>
      </c>
    </row>
    <row r="35" spans="1:21" ht="12.75">
      <c r="A35" s="563"/>
      <c r="B35" s="365"/>
      <c r="C35" s="566"/>
      <c r="D35" s="364"/>
      <c r="E35" s="564"/>
      <c r="F35" s="564"/>
      <c r="G35" s="567"/>
      <c r="H35" s="565"/>
      <c r="I35" s="568"/>
      <c r="J35" s="568"/>
      <c r="K35" s="561">
        <f t="shared" si="0"/>
        <v>0</v>
      </c>
      <c r="L35" s="361">
        <f t="shared" si="8"/>
        <v>0.26</v>
      </c>
      <c r="M35" s="643">
        <f t="shared" si="3"/>
        <v>0</v>
      </c>
      <c r="N35" s="359">
        <v>365</v>
      </c>
      <c r="O35" s="362">
        <f t="shared" si="2"/>
        <v>0</v>
      </c>
      <c r="P35" s="356"/>
      <c r="Q35" s="362">
        <f t="shared" si="4"/>
        <v>0</v>
      </c>
      <c r="R35" s="642"/>
      <c r="S35" s="362" t="str">
        <f t="shared" si="5"/>
        <v>$0</v>
      </c>
      <c r="T35" s="363">
        <f t="shared" si="6"/>
        <v>0</v>
      </c>
      <c r="U35" s="363">
        <f t="shared" si="7"/>
        <v>0</v>
      </c>
    </row>
    <row r="36" spans="1:21" ht="12.75">
      <c r="A36" s="563"/>
      <c r="B36" s="365"/>
      <c r="C36" s="566"/>
      <c r="D36" s="364"/>
      <c r="E36" s="564"/>
      <c r="F36" s="564"/>
      <c r="G36" s="567"/>
      <c r="H36" s="565"/>
      <c r="I36" s="568"/>
      <c r="J36" s="568"/>
      <c r="K36" s="561">
        <f t="shared" si="0"/>
        <v>0</v>
      </c>
      <c r="L36" s="361">
        <f t="shared" si="8"/>
        <v>0.26</v>
      </c>
      <c r="M36" s="643">
        <f t="shared" si="3"/>
        <v>0</v>
      </c>
      <c r="N36" s="359">
        <v>365</v>
      </c>
      <c r="O36" s="362">
        <f t="shared" si="2"/>
        <v>0</v>
      </c>
      <c r="P36" s="356"/>
      <c r="Q36" s="362">
        <f t="shared" si="4"/>
        <v>0</v>
      </c>
      <c r="R36" s="642"/>
      <c r="S36" s="362" t="str">
        <f t="shared" si="5"/>
        <v>$0</v>
      </c>
      <c r="T36" s="363">
        <f t="shared" si="6"/>
        <v>0</v>
      </c>
      <c r="U36" s="363">
        <f t="shared" si="7"/>
        <v>0</v>
      </c>
    </row>
    <row r="37" spans="1:21" ht="12.75">
      <c r="A37" s="563"/>
      <c r="B37" s="365"/>
      <c r="C37" s="566"/>
      <c r="D37" s="364"/>
      <c r="E37" s="564"/>
      <c r="F37" s="564"/>
      <c r="G37" s="567"/>
      <c r="H37" s="565"/>
      <c r="I37" s="568"/>
      <c r="J37" s="568"/>
      <c r="K37" s="561">
        <f t="shared" si="0"/>
        <v>0</v>
      </c>
      <c r="L37" s="361">
        <f t="shared" si="8"/>
        <v>0.26</v>
      </c>
      <c r="M37" s="643">
        <f t="shared" si="3"/>
        <v>0</v>
      </c>
      <c r="N37" s="359">
        <v>365</v>
      </c>
      <c r="O37" s="362">
        <f t="shared" si="2"/>
        <v>0</v>
      </c>
      <c r="P37" s="356"/>
      <c r="Q37" s="362">
        <f t="shared" si="4"/>
        <v>0</v>
      </c>
      <c r="R37" s="642"/>
      <c r="S37" s="362" t="str">
        <f t="shared" si="5"/>
        <v>$0</v>
      </c>
      <c r="T37" s="363">
        <f>SUM(S37*0.485)</f>
        <v>0</v>
      </c>
      <c r="U37" s="363">
        <f>SUM(Q37*1.9417)</f>
        <v>0</v>
      </c>
    </row>
    <row r="38" spans="1:21" ht="12.75">
      <c r="A38" s="563"/>
      <c r="B38" s="365"/>
      <c r="C38" s="566"/>
      <c r="D38" s="364"/>
      <c r="E38" s="564"/>
      <c r="F38" s="564"/>
      <c r="G38" s="567"/>
      <c r="H38" s="565"/>
      <c r="I38" s="568"/>
      <c r="J38" s="568"/>
      <c r="K38" s="561">
        <f t="shared" si="0"/>
        <v>0</v>
      </c>
      <c r="L38" s="361">
        <f t="shared" si="8"/>
        <v>0.26</v>
      </c>
      <c r="M38" s="643">
        <f t="shared" si="3"/>
        <v>0</v>
      </c>
      <c r="N38" s="359">
        <v>365</v>
      </c>
      <c r="O38" s="362">
        <f t="shared" si="2"/>
        <v>0</v>
      </c>
      <c r="P38" s="356"/>
      <c r="Q38" s="362">
        <f t="shared" si="4"/>
        <v>0</v>
      </c>
      <c r="R38" s="642"/>
      <c r="S38" s="362" t="str">
        <f t="shared" si="5"/>
        <v>$0</v>
      </c>
      <c r="T38" s="363">
        <f t="shared" si="6"/>
        <v>0</v>
      </c>
      <c r="U38" s="363">
        <f aca="true" t="shared" si="9" ref="U38:U59">SUM(Q38*1.9417)</f>
        <v>0</v>
      </c>
    </row>
    <row r="39" spans="1:21" ht="12.75">
      <c r="A39" s="563"/>
      <c r="B39" s="365"/>
      <c r="C39" s="566"/>
      <c r="D39" s="364"/>
      <c r="E39" s="564"/>
      <c r="F39" s="564"/>
      <c r="G39" s="567"/>
      <c r="H39" s="565"/>
      <c r="I39" s="567"/>
      <c r="J39" s="567"/>
      <c r="K39" s="561">
        <f t="shared" si="0"/>
        <v>0</v>
      </c>
      <c r="L39" s="361">
        <f t="shared" si="8"/>
        <v>0.26</v>
      </c>
      <c r="M39" s="643">
        <f t="shared" si="3"/>
        <v>0</v>
      </c>
      <c r="N39" s="359">
        <v>365</v>
      </c>
      <c r="O39" s="362">
        <f t="shared" si="2"/>
        <v>0</v>
      </c>
      <c r="P39" s="356"/>
      <c r="Q39" s="362">
        <f t="shared" si="4"/>
        <v>0</v>
      </c>
      <c r="R39" s="642"/>
      <c r="S39" s="362" t="str">
        <f t="shared" si="5"/>
        <v>$0</v>
      </c>
      <c r="T39" s="363">
        <f t="shared" si="6"/>
        <v>0</v>
      </c>
      <c r="U39" s="363">
        <f t="shared" si="9"/>
        <v>0</v>
      </c>
    </row>
    <row r="40" spans="1:23" ht="12.75">
      <c r="A40" s="563"/>
      <c r="B40" s="365"/>
      <c r="C40" s="566"/>
      <c r="D40" s="364"/>
      <c r="E40" s="564"/>
      <c r="F40" s="564"/>
      <c r="G40" s="567"/>
      <c r="H40" s="565"/>
      <c r="I40" s="567"/>
      <c r="J40" s="567"/>
      <c r="K40" s="561">
        <f t="shared" si="0"/>
        <v>0</v>
      </c>
      <c r="L40" s="361">
        <f t="shared" si="8"/>
        <v>0.26</v>
      </c>
      <c r="M40" s="643">
        <f t="shared" si="3"/>
        <v>0</v>
      </c>
      <c r="N40" s="359">
        <v>365</v>
      </c>
      <c r="O40" s="362">
        <f t="shared" si="2"/>
        <v>0</v>
      </c>
      <c r="P40" s="356"/>
      <c r="Q40" s="362">
        <f t="shared" si="4"/>
        <v>0</v>
      </c>
      <c r="R40" s="642"/>
      <c r="S40" s="362" t="str">
        <f t="shared" si="5"/>
        <v>$0</v>
      </c>
      <c r="T40" s="363">
        <f t="shared" si="6"/>
        <v>0</v>
      </c>
      <c r="U40" s="363">
        <f t="shared" si="9"/>
        <v>0</v>
      </c>
      <c r="V40" s="3"/>
      <c r="W40" s="3"/>
    </row>
    <row r="41" spans="1:23" ht="12.75">
      <c r="A41" s="563"/>
      <c r="B41" s="365"/>
      <c r="C41" s="566"/>
      <c r="D41" s="364"/>
      <c r="E41" s="564"/>
      <c r="F41" s="564"/>
      <c r="G41" s="567"/>
      <c r="H41" s="565"/>
      <c r="I41" s="567"/>
      <c r="J41" s="567"/>
      <c r="K41" s="561">
        <f t="shared" si="0"/>
        <v>0</v>
      </c>
      <c r="L41" s="361">
        <f t="shared" si="8"/>
        <v>0.26</v>
      </c>
      <c r="M41" s="643">
        <f t="shared" si="3"/>
        <v>0</v>
      </c>
      <c r="N41" s="359">
        <v>365</v>
      </c>
      <c r="O41" s="362">
        <f t="shared" si="2"/>
        <v>0</v>
      </c>
      <c r="P41" s="356"/>
      <c r="Q41" s="362">
        <f t="shared" si="4"/>
        <v>0</v>
      </c>
      <c r="R41" s="642"/>
      <c r="S41" s="362" t="str">
        <f t="shared" si="5"/>
        <v>$0</v>
      </c>
      <c r="T41" s="363">
        <f t="shared" si="6"/>
        <v>0</v>
      </c>
      <c r="U41" s="363">
        <f t="shared" si="9"/>
        <v>0</v>
      </c>
      <c r="V41" s="3"/>
      <c r="W41" s="3"/>
    </row>
    <row r="42" spans="1:23" ht="12.75">
      <c r="A42" s="563"/>
      <c r="B42" s="365"/>
      <c r="C42" s="566"/>
      <c r="D42" s="364"/>
      <c r="E42" s="564"/>
      <c r="F42" s="564"/>
      <c r="G42" s="567"/>
      <c r="H42" s="565"/>
      <c r="I42" s="567"/>
      <c r="J42" s="567"/>
      <c r="K42" s="561">
        <f t="shared" si="0"/>
        <v>0</v>
      </c>
      <c r="L42" s="361">
        <f t="shared" si="8"/>
        <v>0.26</v>
      </c>
      <c r="M42" s="643">
        <f t="shared" si="3"/>
        <v>0</v>
      </c>
      <c r="N42" s="359">
        <v>365</v>
      </c>
      <c r="O42" s="362">
        <f t="shared" si="2"/>
        <v>0</v>
      </c>
      <c r="P42" s="356"/>
      <c r="Q42" s="362">
        <f t="shared" si="4"/>
        <v>0</v>
      </c>
      <c r="R42" s="642"/>
      <c r="S42" s="362" t="str">
        <f t="shared" si="5"/>
        <v>$0</v>
      </c>
      <c r="T42" s="363">
        <f t="shared" si="6"/>
        <v>0</v>
      </c>
      <c r="U42" s="363">
        <f t="shared" si="9"/>
        <v>0</v>
      </c>
      <c r="V42" s="3"/>
      <c r="W42" s="3"/>
    </row>
    <row r="43" spans="1:23" ht="12.75">
      <c r="A43" s="563"/>
      <c r="B43" s="365"/>
      <c r="C43" s="566"/>
      <c r="D43" s="364"/>
      <c r="E43" s="564"/>
      <c r="F43" s="564"/>
      <c r="G43" s="567"/>
      <c r="H43" s="565"/>
      <c r="I43" s="568"/>
      <c r="J43" s="568"/>
      <c r="K43" s="561">
        <f t="shared" si="0"/>
        <v>0</v>
      </c>
      <c r="L43" s="361">
        <f t="shared" si="8"/>
        <v>0.26</v>
      </c>
      <c r="M43" s="643">
        <f t="shared" si="3"/>
        <v>0</v>
      </c>
      <c r="N43" s="359">
        <v>365</v>
      </c>
      <c r="O43" s="362">
        <f t="shared" si="2"/>
        <v>0</v>
      </c>
      <c r="P43" s="356"/>
      <c r="Q43" s="362">
        <f t="shared" si="4"/>
        <v>0</v>
      </c>
      <c r="R43" s="642"/>
      <c r="S43" s="362" t="str">
        <f t="shared" si="5"/>
        <v>$0</v>
      </c>
      <c r="T43" s="363">
        <f t="shared" si="6"/>
        <v>0</v>
      </c>
      <c r="U43" s="363">
        <f t="shared" si="9"/>
        <v>0</v>
      </c>
      <c r="V43" s="3"/>
      <c r="W43" s="3"/>
    </row>
    <row r="44" spans="1:23" ht="12.75">
      <c r="A44" s="563"/>
      <c r="B44" s="365"/>
      <c r="C44" s="566"/>
      <c r="D44" s="364"/>
      <c r="E44" s="564"/>
      <c r="F44" s="564"/>
      <c r="G44" s="567"/>
      <c r="H44" s="565"/>
      <c r="I44" s="568"/>
      <c r="J44" s="568"/>
      <c r="K44" s="561">
        <f t="shared" si="0"/>
        <v>0</v>
      </c>
      <c r="L44" s="361">
        <f t="shared" si="8"/>
        <v>0.26</v>
      </c>
      <c r="M44" s="643">
        <f t="shared" si="3"/>
        <v>0</v>
      </c>
      <c r="N44" s="359">
        <v>365</v>
      </c>
      <c r="O44" s="362">
        <f t="shared" si="2"/>
        <v>0</v>
      </c>
      <c r="P44" s="356"/>
      <c r="Q44" s="362">
        <f t="shared" si="4"/>
        <v>0</v>
      </c>
      <c r="R44" s="642"/>
      <c r="S44" s="362" t="str">
        <f t="shared" si="5"/>
        <v>$0</v>
      </c>
      <c r="T44" s="363">
        <f t="shared" si="6"/>
        <v>0</v>
      </c>
      <c r="U44" s="363">
        <f t="shared" si="9"/>
        <v>0</v>
      </c>
      <c r="V44" s="3"/>
      <c r="W44" s="3"/>
    </row>
    <row r="45" spans="1:23" ht="12.75">
      <c r="A45" s="563"/>
      <c r="B45" s="365"/>
      <c r="C45" s="566"/>
      <c r="D45" s="364"/>
      <c r="E45" s="564"/>
      <c r="F45" s="564"/>
      <c r="G45" s="567"/>
      <c r="H45" s="565"/>
      <c r="I45" s="568"/>
      <c r="J45" s="568"/>
      <c r="K45" s="561">
        <f t="shared" si="0"/>
        <v>0</v>
      </c>
      <c r="L45" s="361">
        <f t="shared" si="8"/>
        <v>0.26</v>
      </c>
      <c r="M45" s="643">
        <f t="shared" si="3"/>
        <v>0</v>
      </c>
      <c r="N45" s="359">
        <v>365</v>
      </c>
      <c r="O45" s="362">
        <f t="shared" si="2"/>
        <v>0</v>
      </c>
      <c r="P45" s="356"/>
      <c r="Q45" s="362">
        <f t="shared" si="4"/>
        <v>0</v>
      </c>
      <c r="R45" s="642"/>
      <c r="S45" s="362" t="str">
        <f t="shared" si="5"/>
        <v>$0</v>
      </c>
      <c r="T45" s="363">
        <f t="shared" si="6"/>
        <v>0</v>
      </c>
      <c r="U45" s="363">
        <f t="shared" si="9"/>
        <v>0</v>
      </c>
      <c r="V45" s="3"/>
      <c r="W45" s="3"/>
    </row>
    <row r="46" spans="1:23" ht="12.75">
      <c r="A46" s="563"/>
      <c r="B46" s="365"/>
      <c r="C46" s="566"/>
      <c r="D46" s="364"/>
      <c r="E46" s="564"/>
      <c r="F46" s="564"/>
      <c r="G46" s="567"/>
      <c r="H46" s="565"/>
      <c r="I46" s="568"/>
      <c r="J46" s="568"/>
      <c r="K46" s="561">
        <f aca="true" t="shared" si="10" ref="K46:K64">IF(ISERROR(((J46-I46)*N46)/G46),0,(((J46-I46)*N46)/G46))</f>
        <v>0</v>
      </c>
      <c r="L46" s="361">
        <f t="shared" si="8"/>
        <v>0.26</v>
      </c>
      <c r="M46" s="643">
        <f t="shared" si="3"/>
        <v>0</v>
      </c>
      <c r="N46" s="359">
        <v>365</v>
      </c>
      <c r="O46" s="362">
        <f aca="true" t="shared" si="11" ref="O46:O64">SUM((H46*M46*L46)/N46)</f>
        <v>0</v>
      </c>
      <c r="P46" s="356"/>
      <c r="Q46" s="362">
        <f t="shared" si="4"/>
        <v>0</v>
      </c>
      <c r="R46" s="642"/>
      <c r="S46" s="362" t="str">
        <f t="shared" si="5"/>
        <v>$0</v>
      </c>
      <c r="T46" s="363">
        <f t="shared" si="6"/>
        <v>0</v>
      </c>
      <c r="U46" s="363">
        <f t="shared" si="9"/>
        <v>0</v>
      </c>
      <c r="V46" s="3"/>
      <c r="W46" s="3"/>
    </row>
    <row r="47" spans="1:23" ht="12.75">
      <c r="A47" s="563"/>
      <c r="B47" s="365"/>
      <c r="C47" s="566"/>
      <c r="D47" s="364"/>
      <c r="E47" s="564"/>
      <c r="F47" s="564"/>
      <c r="G47" s="567"/>
      <c r="H47" s="565"/>
      <c r="I47" s="568"/>
      <c r="J47" s="568"/>
      <c r="K47" s="561">
        <f t="shared" si="10"/>
        <v>0</v>
      </c>
      <c r="L47" s="361">
        <f t="shared" si="8"/>
        <v>0.26</v>
      </c>
      <c r="M47" s="643">
        <f t="shared" si="3"/>
        <v>0</v>
      </c>
      <c r="N47" s="359">
        <v>365</v>
      </c>
      <c r="O47" s="362">
        <f t="shared" si="11"/>
        <v>0</v>
      </c>
      <c r="P47" s="356"/>
      <c r="Q47" s="362">
        <f t="shared" si="4"/>
        <v>0</v>
      </c>
      <c r="R47" s="642"/>
      <c r="S47" s="362" t="str">
        <f t="shared" si="5"/>
        <v>$0</v>
      </c>
      <c r="T47" s="363">
        <f t="shared" si="6"/>
        <v>0</v>
      </c>
      <c r="U47" s="363">
        <f t="shared" si="9"/>
        <v>0</v>
      </c>
      <c r="V47" s="3"/>
      <c r="W47" s="3"/>
    </row>
    <row r="48" spans="1:23" ht="12.75">
      <c r="A48" s="563"/>
      <c r="B48" s="365"/>
      <c r="C48" s="566"/>
      <c r="D48" s="364"/>
      <c r="E48" s="564"/>
      <c r="F48" s="564"/>
      <c r="G48" s="567"/>
      <c r="H48" s="565"/>
      <c r="I48" s="568"/>
      <c r="J48" s="568"/>
      <c r="K48" s="561">
        <f t="shared" si="10"/>
        <v>0</v>
      </c>
      <c r="L48" s="361">
        <f t="shared" si="8"/>
        <v>0.26</v>
      </c>
      <c r="M48" s="643">
        <f t="shared" si="3"/>
        <v>0</v>
      </c>
      <c r="N48" s="359">
        <v>365</v>
      </c>
      <c r="O48" s="362">
        <f t="shared" si="11"/>
        <v>0</v>
      </c>
      <c r="P48" s="356"/>
      <c r="Q48" s="362">
        <f t="shared" si="4"/>
        <v>0</v>
      </c>
      <c r="R48" s="642"/>
      <c r="S48" s="362" t="str">
        <f t="shared" si="5"/>
        <v>$0</v>
      </c>
      <c r="T48" s="363">
        <f t="shared" si="6"/>
        <v>0</v>
      </c>
      <c r="U48" s="363">
        <f t="shared" si="9"/>
        <v>0</v>
      </c>
      <c r="V48" s="3"/>
      <c r="W48" s="3"/>
    </row>
    <row r="49" spans="1:23" ht="12.75">
      <c r="A49" s="563"/>
      <c r="B49" s="365"/>
      <c r="C49" s="566"/>
      <c r="D49" s="364"/>
      <c r="E49" s="564"/>
      <c r="F49" s="564"/>
      <c r="G49" s="567"/>
      <c r="H49" s="565"/>
      <c r="I49" s="568"/>
      <c r="J49" s="568"/>
      <c r="K49" s="561">
        <f t="shared" si="10"/>
        <v>0</v>
      </c>
      <c r="L49" s="361">
        <f t="shared" si="8"/>
        <v>0.26</v>
      </c>
      <c r="M49" s="643">
        <f t="shared" si="3"/>
        <v>0</v>
      </c>
      <c r="N49" s="359">
        <v>365</v>
      </c>
      <c r="O49" s="362">
        <f t="shared" si="11"/>
        <v>0</v>
      </c>
      <c r="P49" s="356"/>
      <c r="Q49" s="362">
        <f t="shared" si="4"/>
        <v>0</v>
      </c>
      <c r="R49" s="642"/>
      <c r="S49" s="362" t="str">
        <f t="shared" si="5"/>
        <v>$0</v>
      </c>
      <c r="T49" s="363">
        <f t="shared" si="6"/>
        <v>0</v>
      </c>
      <c r="U49" s="363">
        <f t="shared" si="9"/>
        <v>0</v>
      </c>
      <c r="V49" s="3"/>
      <c r="W49" s="3"/>
    </row>
    <row r="50" spans="1:23" ht="12.75">
      <c r="A50" s="563"/>
      <c r="B50" s="365"/>
      <c r="C50" s="566"/>
      <c r="D50" s="364"/>
      <c r="E50" s="564"/>
      <c r="F50" s="564"/>
      <c r="G50" s="567"/>
      <c r="H50" s="565"/>
      <c r="I50" s="568"/>
      <c r="J50" s="568"/>
      <c r="K50" s="561">
        <f t="shared" si="10"/>
        <v>0</v>
      </c>
      <c r="L50" s="361">
        <f t="shared" si="8"/>
        <v>0.26</v>
      </c>
      <c r="M50" s="643">
        <f t="shared" si="3"/>
        <v>0</v>
      </c>
      <c r="N50" s="359">
        <v>365</v>
      </c>
      <c r="O50" s="362">
        <f t="shared" si="11"/>
        <v>0</v>
      </c>
      <c r="P50" s="356"/>
      <c r="Q50" s="362">
        <f t="shared" si="4"/>
        <v>0</v>
      </c>
      <c r="R50" s="642"/>
      <c r="S50" s="362" t="str">
        <f t="shared" si="5"/>
        <v>$0</v>
      </c>
      <c r="T50" s="363">
        <f t="shared" si="6"/>
        <v>0</v>
      </c>
      <c r="U50" s="363">
        <f t="shared" si="9"/>
        <v>0</v>
      </c>
      <c r="V50" s="3"/>
      <c r="W50" s="3"/>
    </row>
    <row r="51" spans="1:23" ht="12.75">
      <c r="A51" s="563"/>
      <c r="B51" s="365"/>
      <c r="C51" s="566"/>
      <c r="D51" s="364"/>
      <c r="E51" s="564"/>
      <c r="F51" s="564"/>
      <c r="G51" s="567"/>
      <c r="H51" s="565"/>
      <c r="I51" s="568"/>
      <c r="J51" s="568"/>
      <c r="K51" s="561">
        <f t="shared" si="10"/>
        <v>0</v>
      </c>
      <c r="L51" s="361">
        <f t="shared" si="8"/>
        <v>0.26</v>
      </c>
      <c r="M51" s="643">
        <f t="shared" si="3"/>
        <v>0</v>
      </c>
      <c r="N51" s="359">
        <v>365</v>
      </c>
      <c r="O51" s="362">
        <f t="shared" si="11"/>
        <v>0</v>
      </c>
      <c r="P51" s="356"/>
      <c r="Q51" s="362">
        <f t="shared" si="4"/>
        <v>0</v>
      </c>
      <c r="R51" s="642"/>
      <c r="S51" s="362" t="str">
        <f t="shared" si="5"/>
        <v>$0</v>
      </c>
      <c r="T51" s="363">
        <f t="shared" si="6"/>
        <v>0</v>
      </c>
      <c r="U51" s="363">
        <f t="shared" si="9"/>
        <v>0</v>
      </c>
      <c r="V51" s="3"/>
      <c r="W51" s="3"/>
    </row>
    <row r="52" spans="1:23" ht="12.75">
      <c r="A52" s="563"/>
      <c r="B52" s="365"/>
      <c r="C52" s="566"/>
      <c r="D52" s="364"/>
      <c r="E52" s="564"/>
      <c r="F52" s="564"/>
      <c r="G52" s="567"/>
      <c r="H52" s="565"/>
      <c r="I52" s="568"/>
      <c r="J52" s="568"/>
      <c r="K52" s="561">
        <f t="shared" si="10"/>
        <v>0</v>
      </c>
      <c r="L52" s="361">
        <f t="shared" si="8"/>
        <v>0.26</v>
      </c>
      <c r="M52" s="643">
        <f t="shared" si="3"/>
        <v>0</v>
      </c>
      <c r="N52" s="359">
        <v>365</v>
      </c>
      <c r="O52" s="362">
        <f t="shared" si="11"/>
        <v>0</v>
      </c>
      <c r="P52" s="356"/>
      <c r="Q52" s="362">
        <f t="shared" si="4"/>
        <v>0</v>
      </c>
      <c r="R52" s="642"/>
      <c r="S52" s="362" t="str">
        <f t="shared" si="5"/>
        <v>$0</v>
      </c>
      <c r="T52" s="363">
        <f t="shared" si="6"/>
        <v>0</v>
      </c>
      <c r="U52" s="363">
        <f t="shared" si="9"/>
        <v>0</v>
      </c>
      <c r="V52" s="3"/>
      <c r="W52" s="3"/>
    </row>
    <row r="53" spans="1:23" ht="12.75">
      <c r="A53" s="563"/>
      <c r="B53" s="365"/>
      <c r="C53" s="566"/>
      <c r="D53" s="364"/>
      <c r="E53" s="564"/>
      <c r="F53" s="564"/>
      <c r="G53" s="567"/>
      <c r="H53" s="565"/>
      <c r="I53" s="568"/>
      <c r="J53" s="568"/>
      <c r="K53" s="561">
        <f t="shared" si="10"/>
        <v>0</v>
      </c>
      <c r="L53" s="361">
        <f t="shared" si="8"/>
        <v>0.26</v>
      </c>
      <c r="M53" s="643">
        <f t="shared" si="3"/>
        <v>0</v>
      </c>
      <c r="N53" s="359">
        <v>365</v>
      </c>
      <c r="O53" s="362">
        <f t="shared" si="11"/>
        <v>0</v>
      </c>
      <c r="P53" s="356"/>
      <c r="Q53" s="362">
        <f t="shared" si="4"/>
        <v>0</v>
      </c>
      <c r="R53" s="642"/>
      <c r="S53" s="362" t="str">
        <f t="shared" si="5"/>
        <v>$0</v>
      </c>
      <c r="T53" s="363">
        <f t="shared" si="6"/>
        <v>0</v>
      </c>
      <c r="U53" s="363">
        <f t="shared" si="9"/>
        <v>0</v>
      </c>
      <c r="V53" s="3"/>
      <c r="W53" s="3"/>
    </row>
    <row r="54" spans="1:23" ht="12.75">
      <c r="A54" s="563"/>
      <c r="B54" s="365"/>
      <c r="C54" s="566"/>
      <c r="D54" s="364"/>
      <c r="E54" s="564"/>
      <c r="F54" s="564"/>
      <c r="G54" s="567"/>
      <c r="H54" s="565"/>
      <c r="I54" s="568"/>
      <c r="J54" s="568"/>
      <c r="K54" s="561">
        <f t="shared" si="10"/>
        <v>0</v>
      </c>
      <c r="L54" s="361">
        <f t="shared" si="8"/>
        <v>0.26</v>
      </c>
      <c r="M54" s="643">
        <f t="shared" si="3"/>
        <v>0</v>
      </c>
      <c r="N54" s="359">
        <v>365</v>
      </c>
      <c r="O54" s="362">
        <f t="shared" si="11"/>
        <v>0</v>
      </c>
      <c r="P54" s="356"/>
      <c r="Q54" s="362">
        <f t="shared" si="4"/>
        <v>0</v>
      </c>
      <c r="R54" s="642"/>
      <c r="S54" s="362" t="str">
        <f t="shared" si="5"/>
        <v>$0</v>
      </c>
      <c r="T54" s="363">
        <f t="shared" si="6"/>
        <v>0</v>
      </c>
      <c r="U54" s="363">
        <f t="shared" si="9"/>
        <v>0</v>
      </c>
      <c r="V54" s="3"/>
      <c r="W54" s="3"/>
    </row>
    <row r="55" spans="1:23" ht="12.75">
      <c r="A55" s="563"/>
      <c r="B55" s="365"/>
      <c r="C55" s="566"/>
      <c r="D55" s="364"/>
      <c r="E55" s="564"/>
      <c r="F55" s="564"/>
      <c r="G55" s="567"/>
      <c r="H55" s="565"/>
      <c r="I55" s="568"/>
      <c r="J55" s="568"/>
      <c r="K55" s="561">
        <f t="shared" si="10"/>
        <v>0</v>
      </c>
      <c r="L55" s="361">
        <f t="shared" si="8"/>
        <v>0.26</v>
      </c>
      <c r="M55" s="643">
        <f t="shared" si="3"/>
        <v>0</v>
      </c>
      <c r="N55" s="359">
        <v>365</v>
      </c>
      <c r="O55" s="362">
        <f t="shared" si="11"/>
        <v>0</v>
      </c>
      <c r="P55" s="356"/>
      <c r="Q55" s="362">
        <f t="shared" si="4"/>
        <v>0</v>
      </c>
      <c r="R55" s="642"/>
      <c r="S55" s="362" t="str">
        <f t="shared" si="5"/>
        <v>$0</v>
      </c>
      <c r="T55" s="363">
        <f t="shared" si="6"/>
        <v>0</v>
      </c>
      <c r="U55" s="363">
        <f t="shared" si="9"/>
        <v>0</v>
      </c>
      <c r="V55" s="3"/>
      <c r="W55" s="3"/>
    </row>
    <row r="56" spans="1:23" ht="12.75">
      <c r="A56" s="563"/>
      <c r="B56" s="365"/>
      <c r="C56" s="566"/>
      <c r="D56" s="364"/>
      <c r="E56" s="564"/>
      <c r="F56" s="564"/>
      <c r="G56" s="567"/>
      <c r="H56" s="565"/>
      <c r="I56" s="568"/>
      <c r="J56" s="568"/>
      <c r="K56" s="561">
        <f t="shared" si="10"/>
        <v>0</v>
      </c>
      <c r="L56" s="361">
        <f t="shared" si="8"/>
        <v>0.26</v>
      </c>
      <c r="M56" s="643">
        <f t="shared" si="3"/>
        <v>0</v>
      </c>
      <c r="N56" s="359">
        <v>365</v>
      </c>
      <c r="O56" s="362">
        <f t="shared" si="11"/>
        <v>0</v>
      </c>
      <c r="P56" s="356"/>
      <c r="Q56" s="362">
        <f t="shared" si="4"/>
        <v>0</v>
      </c>
      <c r="R56" s="642"/>
      <c r="S56" s="362" t="str">
        <f t="shared" si="5"/>
        <v>$0</v>
      </c>
      <c r="T56" s="363">
        <f t="shared" si="6"/>
        <v>0</v>
      </c>
      <c r="U56" s="363">
        <f t="shared" si="9"/>
        <v>0</v>
      </c>
      <c r="V56" s="3"/>
      <c r="W56" s="3"/>
    </row>
    <row r="57" spans="1:23" ht="12.75">
      <c r="A57" s="563"/>
      <c r="B57" s="365"/>
      <c r="C57" s="566"/>
      <c r="D57" s="364"/>
      <c r="E57" s="564"/>
      <c r="F57" s="564"/>
      <c r="G57" s="567"/>
      <c r="H57" s="565"/>
      <c r="I57" s="568"/>
      <c r="J57" s="568"/>
      <c r="K57" s="561">
        <f t="shared" si="10"/>
        <v>0</v>
      </c>
      <c r="L57" s="361">
        <f t="shared" si="8"/>
        <v>0.26</v>
      </c>
      <c r="M57" s="643">
        <f t="shared" si="3"/>
        <v>0</v>
      </c>
      <c r="N57" s="359">
        <v>365</v>
      </c>
      <c r="O57" s="362">
        <f t="shared" si="11"/>
        <v>0</v>
      </c>
      <c r="P57" s="356"/>
      <c r="Q57" s="362">
        <f t="shared" si="4"/>
        <v>0</v>
      </c>
      <c r="R57" s="642"/>
      <c r="S57" s="362" t="str">
        <f t="shared" si="5"/>
        <v>$0</v>
      </c>
      <c r="T57" s="363">
        <f t="shared" si="6"/>
        <v>0</v>
      </c>
      <c r="U57" s="363">
        <f t="shared" si="9"/>
        <v>0</v>
      </c>
      <c r="V57" s="3"/>
      <c r="W57" s="3"/>
    </row>
    <row r="58" spans="1:23" ht="12.75">
      <c r="A58" s="563"/>
      <c r="B58" s="365"/>
      <c r="C58" s="566"/>
      <c r="D58" s="364"/>
      <c r="E58" s="564"/>
      <c r="F58" s="564"/>
      <c r="G58" s="567"/>
      <c r="H58" s="565"/>
      <c r="I58" s="568"/>
      <c r="J58" s="568"/>
      <c r="K58" s="561">
        <f t="shared" si="10"/>
        <v>0</v>
      </c>
      <c r="L58" s="361">
        <f t="shared" si="8"/>
        <v>0.26</v>
      </c>
      <c r="M58" s="643">
        <f t="shared" si="3"/>
        <v>0</v>
      </c>
      <c r="N58" s="359">
        <v>365</v>
      </c>
      <c r="O58" s="362">
        <f t="shared" si="11"/>
        <v>0</v>
      </c>
      <c r="P58" s="356"/>
      <c r="Q58" s="362">
        <f t="shared" si="4"/>
        <v>0</v>
      </c>
      <c r="R58" s="642"/>
      <c r="S58" s="362" t="str">
        <f t="shared" si="5"/>
        <v>$0</v>
      </c>
      <c r="T58" s="363">
        <f t="shared" si="6"/>
        <v>0</v>
      </c>
      <c r="U58" s="363">
        <f t="shared" si="9"/>
        <v>0</v>
      </c>
      <c r="V58" s="3"/>
      <c r="W58" s="3"/>
    </row>
    <row r="59" spans="1:23" ht="12.75">
      <c r="A59" s="563"/>
      <c r="B59" s="365"/>
      <c r="C59" s="566"/>
      <c r="D59" s="364"/>
      <c r="E59" s="564"/>
      <c r="F59" s="564"/>
      <c r="G59" s="567"/>
      <c r="H59" s="565"/>
      <c r="I59" s="568"/>
      <c r="J59" s="568"/>
      <c r="K59" s="561">
        <f t="shared" si="10"/>
        <v>0</v>
      </c>
      <c r="L59" s="361">
        <f t="shared" si="8"/>
        <v>0.26</v>
      </c>
      <c r="M59" s="643">
        <f t="shared" si="3"/>
        <v>0</v>
      </c>
      <c r="N59" s="359">
        <v>365</v>
      </c>
      <c r="O59" s="362">
        <f t="shared" si="11"/>
        <v>0</v>
      </c>
      <c r="P59" s="356"/>
      <c r="Q59" s="362">
        <f t="shared" si="4"/>
        <v>0</v>
      </c>
      <c r="R59" s="642"/>
      <c r="S59" s="362" t="str">
        <f t="shared" si="5"/>
        <v>$0</v>
      </c>
      <c r="T59" s="363">
        <f t="shared" si="6"/>
        <v>0</v>
      </c>
      <c r="U59" s="363">
        <f t="shared" si="9"/>
        <v>0</v>
      </c>
      <c r="V59" s="3"/>
      <c r="W59" s="3"/>
    </row>
    <row r="60" spans="1:23" ht="12.75">
      <c r="A60" s="563"/>
      <c r="B60" s="365"/>
      <c r="C60" s="566"/>
      <c r="D60" s="364"/>
      <c r="E60" s="564"/>
      <c r="F60" s="564"/>
      <c r="G60" s="567"/>
      <c r="H60" s="565"/>
      <c r="I60" s="568"/>
      <c r="J60" s="568"/>
      <c r="K60" s="561">
        <f t="shared" si="10"/>
        <v>0</v>
      </c>
      <c r="L60" s="361">
        <f t="shared" si="8"/>
        <v>0.26</v>
      </c>
      <c r="M60" s="643">
        <f t="shared" si="3"/>
        <v>0</v>
      </c>
      <c r="N60" s="359">
        <v>365</v>
      </c>
      <c r="O60" s="362">
        <f t="shared" si="11"/>
        <v>0</v>
      </c>
      <c r="P60" s="356"/>
      <c r="Q60" s="362">
        <f t="shared" si="4"/>
        <v>0</v>
      </c>
      <c r="R60" s="642"/>
      <c r="S60" s="362" t="str">
        <f t="shared" si="5"/>
        <v>$0</v>
      </c>
      <c r="T60" s="363">
        <f t="shared" si="6"/>
        <v>0</v>
      </c>
      <c r="U60" s="363">
        <f>SUM(Q60*1.9417)</f>
        <v>0</v>
      </c>
      <c r="V60" s="3"/>
      <c r="W60" s="3"/>
    </row>
    <row r="61" spans="1:23" ht="12.75">
      <c r="A61" s="563"/>
      <c r="B61" s="365"/>
      <c r="C61" s="566"/>
      <c r="D61" s="364"/>
      <c r="E61" s="564"/>
      <c r="F61" s="564"/>
      <c r="G61" s="567"/>
      <c r="H61" s="565"/>
      <c r="I61" s="568"/>
      <c r="J61" s="568"/>
      <c r="K61" s="561">
        <f t="shared" si="10"/>
        <v>0</v>
      </c>
      <c r="L61" s="361">
        <f t="shared" si="8"/>
        <v>0.26</v>
      </c>
      <c r="M61" s="643">
        <f t="shared" si="3"/>
        <v>0</v>
      </c>
      <c r="N61" s="359">
        <v>365</v>
      </c>
      <c r="O61" s="362">
        <f t="shared" si="11"/>
        <v>0</v>
      </c>
      <c r="P61" s="356"/>
      <c r="Q61" s="362">
        <f t="shared" si="4"/>
        <v>0</v>
      </c>
      <c r="R61" s="642"/>
      <c r="S61" s="362" t="str">
        <f t="shared" si="5"/>
        <v>$0</v>
      </c>
      <c r="T61" s="363">
        <f t="shared" si="6"/>
        <v>0</v>
      </c>
      <c r="U61" s="363">
        <f>SUM(Q61*1.9417)</f>
        <v>0</v>
      </c>
      <c r="V61" s="3"/>
      <c r="W61" s="3"/>
    </row>
    <row r="62" spans="1:23" ht="12.75">
      <c r="A62" s="563"/>
      <c r="B62" s="365"/>
      <c r="C62" s="566"/>
      <c r="D62" s="364"/>
      <c r="E62" s="564"/>
      <c r="F62" s="564"/>
      <c r="G62" s="567"/>
      <c r="H62" s="565"/>
      <c r="I62" s="568"/>
      <c r="J62" s="568"/>
      <c r="K62" s="561">
        <f t="shared" si="10"/>
        <v>0</v>
      </c>
      <c r="L62" s="361">
        <f t="shared" si="8"/>
        <v>0.26</v>
      </c>
      <c r="M62" s="643">
        <f t="shared" si="3"/>
        <v>0</v>
      </c>
      <c r="N62" s="359">
        <v>365</v>
      </c>
      <c r="O62" s="362">
        <f t="shared" si="11"/>
        <v>0</v>
      </c>
      <c r="P62" s="356"/>
      <c r="Q62" s="362">
        <f t="shared" si="4"/>
        <v>0</v>
      </c>
      <c r="R62" s="642"/>
      <c r="S62" s="362" t="str">
        <f t="shared" si="5"/>
        <v>$0</v>
      </c>
      <c r="T62" s="363">
        <f t="shared" si="6"/>
        <v>0</v>
      </c>
      <c r="U62" s="363">
        <f>SUM(Q62*1.9417)</f>
        <v>0</v>
      </c>
      <c r="V62" s="3"/>
      <c r="W62" s="3"/>
    </row>
    <row r="63" spans="1:23" ht="12.75">
      <c r="A63" s="563"/>
      <c r="B63" s="365"/>
      <c r="C63" s="566"/>
      <c r="D63" s="364"/>
      <c r="E63" s="564"/>
      <c r="F63" s="564"/>
      <c r="G63" s="567"/>
      <c r="H63" s="565"/>
      <c r="I63" s="568"/>
      <c r="J63" s="568"/>
      <c r="K63" s="561">
        <f t="shared" si="10"/>
        <v>0</v>
      </c>
      <c r="L63" s="361">
        <f t="shared" si="8"/>
        <v>0.26</v>
      </c>
      <c r="M63" s="643">
        <f t="shared" si="3"/>
        <v>0</v>
      </c>
      <c r="N63" s="359">
        <v>365</v>
      </c>
      <c r="O63" s="362">
        <f t="shared" si="11"/>
        <v>0</v>
      </c>
      <c r="P63" s="356"/>
      <c r="Q63" s="362">
        <f t="shared" si="4"/>
        <v>0</v>
      </c>
      <c r="R63" s="642"/>
      <c r="S63" s="362" t="str">
        <f t="shared" si="5"/>
        <v>$0</v>
      </c>
      <c r="T63" s="363">
        <f t="shared" si="6"/>
        <v>0</v>
      </c>
      <c r="U63" s="363">
        <f>SUM(Q63*1.9417)</f>
        <v>0</v>
      </c>
      <c r="V63" s="3"/>
      <c r="W63" s="3"/>
    </row>
    <row r="64" spans="1:23" ht="12.75">
      <c r="A64" s="563"/>
      <c r="B64" s="365"/>
      <c r="C64" s="566"/>
      <c r="D64" s="364"/>
      <c r="E64" s="564"/>
      <c r="F64" s="564"/>
      <c r="G64" s="567"/>
      <c r="H64" s="565"/>
      <c r="I64" s="568"/>
      <c r="J64" s="568"/>
      <c r="K64" s="561">
        <f t="shared" si="10"/>
        <v>0</v>
      </c>
      <c r="L64" s="361">
        <f t="shared" si="8"/>
        <v>0.26</v>
      </c>
      <c r="M64" s="643">
        <f t="shared" si="3"/>
        <v>0</v>
      </c>
      <c r="N64" s="359">
        <v>365</v>
      </c>
      <c r="O64" s="362">
        <f t="shared" si="11"/>
        <v>0</v>
      </c>
      <c r="P64" s="356"/>
      <c r="Q64" s="362">
        <f t="shared" si="4"/>
        <v>0</v>
      </c>
      <c r="R64" s="642"/>
      <c r="S64" s="362" t="str">
        <f t="shared" si="5"/>
        <v>$0</v>
      </c>
      <c r="T64" s="363">
        <f t="shared" si="6"/>
        <v>0</v>
      </c>
      <c r="U64" s="363">
        <f>SUM(Q64*1.9417)</f>
        <v>0</v>
      </c>
      <c r="V64" s="3"/>
      <c r="W64" s="3"/>
    </row>
    <row r="65" spans="1:23" ht="12.75">
      <c r="A65" s="563"/>
      <c r="B65" s="569" t="s">
        <v>9</v>
      </c>
      <c r="C65" s="373"/>
      <c r="D65" s="373"/>
      <c r="E65" s="373"/>
      <c r="F65" s="373"/>
      <c r="G65" s="374"/>
      <c r="H65" s="375">
        <f>SUM(H14:H64)</f>
        <v>50000</v>
      </c>
      <c r="I65" s="376"/>
      <c r="J65" s="376"/>
      <c r="K65" s="376"/>
      <c r="L65" s="377"/>
      <c r="M65" s="378"/>
      <c r="N65" s="378"/>
      <c r="O65" s="375">
        <f>SUM(O14:O64)</f>
        <v>4256.8493150684935</v>
      </c>
      <c r="P65" s="375">
        <f>SUM(P14:P64)</f>
        <v>2000</v>
      </c>
      <c r="Q65" s="375">
        <f>SUM(Q14:Q64)</f>
        <v>2256.8493150684935</v>
      </c>
      <c r="R65" s="373"/>
      <c r="S65" s="375">
        <f>SUM(S14:S64)</f>
        <v>4522.749315068493</v>
      </c>
      <c r="T65" s="375">
        <f>SUM(T14:T64)</f>
        <v>2193.5334178082194</v>
      </c>
      <c r="U65" s="375">
        <f>SUM(U14:U64)</f>
        <v>4382.124315068493</v>
      </c>
      <c r="V65" s="3"/>
      <c r="W65" s="3"/>
    </row>
    <row r="66" spans="1:23" ht="12.75">
      <c r="A66" s="563"/>
      <c r="B66" s="563"/>
      <c r="C66" s="563"/>
      <c r="D66" s="563"/>
      <c r="E66" s="563"/>
      <c r="F66" s="563"/>
      <c r="G66" s="563"/>
      <c r="H66" s="563"/>
      <c r="I66" s="563"/>
      <c r="J66" s="563"/>
      <c r="K66" s="563"/>
      <c r="L66" s="563"/>
      <c r="M66" s="563"/>
      <c r="N66" s="563"/>
      <c r="O66" s="563"/>
      <c r="P66" s="563"/>
      <c r="Q66" s="563"/>
      <c r="R66" s="563"/>
      <c r="S66" s="563"/>
      <c r="T66" s="563"/>
      <c r="U66" s="563"/>
      <c r="V66" s="3"/>
      <c r="W66" s="3"/>
    </row>
    <row r="67" spans="1:23" ht="12.75">
      <c r="A67" s="563"/>
      <c r="B67" s="563"/>
      <c r="C67" s="563"/>
      <c r="D67" s="563"/>
      <c r="E67" s="563"/>
      <c r="F67" s="563"/>
      <c r="G67" s="563"/>
      <c r="H67" s="563"/>
      <c r="I67" s="563"/>
      <c r="J67" s="563"/>
      <c r="K67" s="563"/>
      <c r="L67" s="563"/>
      <c r="M67" s="563"/>
      <c r="N67" s="563"/>
      <c r="O67" s="563"/>
      <c r="P67" s="563"/>
      <c r="Q67" s="563"/>
      <c r="R67" s="563"/>
      <c r="S67" s="563"/>
      <c r="T67" s="570" t="s">
        <v>255</v>
      </c>
      <c r="U67" s="563"/>
      <c r="V67" s="3"/>
      <c r="W67" s="3"/>
    </row>
    <row r="68" spans="1:23" ht="12.75">
      <c r="A68" s="563"/>
      <c r="B68" s="563"/>
      <c r="C68" s="563"/>
      <c r="D68" s="563"/>
      <c r="E68" s="563"/>
      <c r="F68" s="563"/>
      <c r="G68" s="563"/>
      <c r="H68" s="563"/>
      <c r="I68" s="563"/>
      <c r="J68" s="563"/>
      <c r="K68" s="563"/>
      <c r="L68" s="563"/>
      <c r="M68" s="563"/>
      <c r="N68" s="563"/>
      <c r="O68" s="563"/>
      <c r="P68" s="563"/>
      <c r="Q68" s="563"/>
      <c r="R68" s="563"/>
      <c r="S68" s="563"/>
      <c r="T68" s="563"/>
      <c r="U68" s="563"/>
      <c r="V68" s="3"/>
      <c r="W68" s="3"/>
    </row>
    <row r="69" spans="22:23" ht="12.75">
      <c r="V69" s="3"/>
      <c r="W69" s="3"/>
    </row>
  </sheetData>
  <sheetProtection password="C2F7" sheet="1" objects="1" scenarios="1"/>
  <printOptions/>
  <pageMargins left="0.5511811023622047" right="0.35433070866141736" top="0.984251968503937" bottom="0.5905511811023623" header="0.5118110236220472" footer="0.5118110236220472"/>
  <pageSetup fitToHeight="1" fitToWidth="1" horizontalDpi="600" verticalDpi="600" orientation="landscape" paperSize="9" scale="54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0"/>
  <sheetViews>
    <sheetView workbookViewId="0" topLeftCell="A1">
      <selection activeCell="A1" sqref="A1"/>
    </sheetView>
  </sheetViews>
  <sheetFormatPr defaultColWidth="9.140625" defaultRowHeight="12.75"/>
  <cols>
    <col min="1" max="1" width="14.28125" style="179" customWidth="1"/>
    <col min="2" max="2" width="12.140625" style="179" customWidth="1"/>
    <col min="3" max="3" width="20.421875" style="179" customWidth="1"/>
    <col min="4" max="4" width="10.57421875" style="179" customWidth="1"/>
    <col min="5" max="5" width="10.8515625" style="179" customWidth="1"/>
    <col min="6" max="6" width="13.28125" style="179" customWidth="1"/>
    <col min="7" max="7" width="14.8515625" style="179" customWidth="1"/>
    <col min="8" max="8" width="14.57421875" style="179" customWidth="1"/>
    <col min="9" max="9" width="14.28125" style="179" customWidth="1"/>
    <col min="10" max="10" width="13.7109375" style="179" customWidth="1"/>
    <col min="11" max="11" width="12.8515625" style="179" customWidth="1"/>
    <col min="12" max="12" width="13.00390625" style="179" customWidth="1"/>
    <col min="13" max="13" width="13.140625" style="179" customWidth="1"/>
    <col min="14" max="14" width="11.28125" style="179" customWidth="1"/>
    <col min="15" max="15" width="12.57421875" style="179" customWidth="1"/>
    <col min="16" max="16" width="14.28125" style="179" customWidth="1"/>
    <col min="17" max="17" width="14.57421875" style="179" customWidth="1"/>
    <col min="18" max="18" width="12.28125" style="179" customWidth="1"/>
    <col min="19" max="19" width="11.8515625" style="179" customWidth="1"/>
    <col min="20" max="20" width="10.00390625" style="179" customWidth="1"/>
    <col min="21" max="21" width="10.8515625" style="179" customWidth="1"/>
    <col min="22" max="22" width="14.421875" style="179" hidden="1" customWidth="1"/>
    <col min="23" max="23" width="9.140625" style="179" customWidth="1"/>
    <col min="24" max="24" width="9.8515625" style="179" customWidth="1"/>
    <col min="25" max="25" width="12.00390625" style="179" customWidth="1"/>
    <col min="26" max="27" width="11.421875" style="179" customWidth="1"/>
    <col min="28" max="28" width="10.7109375" style="179" customWidth="1"/>
    <col min="29" max="29" width="10.28125" style="179" customWidth="1"/>
    <col min="30" max="30" width="10.57421875" style="179" customWidth="1"/>
    <col min="31" max="31" width="11.421875" style="179" customWidth="1"/>
    <col min="32" max="33" width="10.7109375" style="179" customWidth="1"/>
    <col min="34" max="16384" width="9.140625" style="179" customWidth="1"/>
  </cols>
  <sheetData>
    <row r="1" spans="1:19" ht="18">
      <c r="A1" s="178" t="s">
        <v>176</v>
      </c>
      <c r="S1" s="178"/>
    </row>
    <row r="2" ht="18">
      <c r="A2" s="180"/>
    </row>
    <row r="3" spans="1:17" ht="15.75">
      <c r="A3" s="181" t="s">
        <v>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470" t="s">
        <v>15</v>
      </c>
      <c r="P3" s="182"/>
      <c r="Q3" s="182"/>
    </row>
    <row r="4" spans="1:31" ht="15.75">
      <c r="A4" s="181" t="s">
        <v>1</v>
      </c>
      <c r="B4" s="182"/>
      <c r="C4" s="182"/>
      <c r="D4" s="182"/>
      <c r="E4" s="562" t="s">
        <v>47</v>
      </c>
      <c r="F4" s="182"/>
      <c r="G4" s="459">
        <v>365</v>
      </c>
      <c r="H4" s="182"/>
      <c r="I4" s="182"/>
      <c r="J4" s="182"/>
      <c r="K4" s="182"/>
      <c r="L4" s="182"/>
      <c r="M4" s="182"/>
      <c r="N4" s="182"/>
      <c r="O4" s="181"/>
      <c r="P4" s="182"/>
      <c r="Q4" s="182"/>
      <c r="R4" s="182"/>
      <c r="S4" s="182"/>
      <c r="T4" s="182"/>
      <c r="Y4" s="184"/>
      <c r="Z4" s="182"/>
      <c r="AA4" s="185"/>
      <c r="AB4" s="185"/>
      <c r="AC4" s="185"/>
      <c r="AE4" s="184"/>
    </row>
    <row r="5" spans="1:31" ht="15">
      <c r="A5" s="182"/>
      <c r="B5" s="182"/>
      <c r="C5" s="182"/>
      <c r="D5" s="182"/>
      <c r="E5" s="186"/>
      <c r="F5" s="186"/>
      <c r="G5" s="183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Y5" s="184"/>
      <c r="Z5" s="182"/>
      <c r="AE5" s="184"/>
    </row>
    <row r="6" spans="1:24" ht="15">
      <c r="A6" s="187" t="s">
        <v>12</v>
      </c>
      <c r="B6" s="187" t="s">
        <v>12</v>
      </c>
      <c r="C6" s="187" t="s">
        <v>177</v>
      </c>
      <c r="D6" s="187" t="s">
        <v>178</v>
      </c>
      <c r="E6" s="187" t="s">
        <v>179</v>
      </c>
      <c r="F6" s="187" t="s">
        <v>2</v>
      </c>
      <c r="G6" s="188"/>
      <c r="H6" s="189" t="s">
        <v>180</v>
      </c>
      <c r="I6" s="189"/>
      <c r="J6" s="190"/>
      <c r="K6" s="191" t="s">
        <v>36</v>
      </c>
      <c r="L6" s="187" t="s">
        <v>72</v>
      </c>
      <c r="M6" s="187" t="s">
        <v>13</v>
      </c>
      <c r="N6" s="192" t="s">
        <v>25</v>
      </c>
      <c r="O6" s="192" t="s">
        <v>26</v>
      </c>
      <c r="P6" s="192" t="s">
        <v>38</v>
      </c>
      <c r="Q6" s="192" t="s">
        <v>30</v>
      </c>
      <c r="R6" s="182"/>
      <c r="S6" s="182"/>
      <c r="T6" s="182"/>
      <c r="X6" s="193"/>
    </row>
    <row r="7" spans="1:17" ht="12.75">
      <c r="A7" s="194"/>
      <c r="B7" s="194" t="s">
        <v>2</v>
      </c>
      <c r="C7" s="194" t="s">
        <v>75</v>
      </c>
      <c r="D7" s="194" t="s">
        <v>181</v>
      </c>
      <c r="E7" s="194" t="s">
        <v>182</v>
      </c>
      <c r="F7" s="194" t="s">
        <v>183</v>
      </c>
      <c r="G7" s="194"/>
      <c r="H7" s="194"/>
      <c r="I7" s="194"/>
      <c r="J7" s="194"/>
      <c r="K7" s="194" t="s">
        <v>13</v>
      </c>
      <c r="L7" s="194" t="s">
        <v>12</v>
      </c>
      <c r="M7" s="194" t="s">
        <v>14</v>
      </c>
      <c r="N7" s="195"/>
      <c r="O7" s="195" t="s">
        <v>14</v>
      </c>
      <c r="P7" s="195" t="s">
        <v>27</v>
      </c>
      <c r="Q7" s="195" t="s">
        <v>31</v>
      </c>
    </row>
    <row r="8" spans="1:17" ht="12.75">
      <c r="A8" s="194"/>
      <c r="B8" s="194"/>
      <c r="C8" s="194" t="s">
        <v>184</v>
      </c>
      <c r="D8" s="194"/>
      <c r="E8" s="194"/>
      <c r="F8" s="194" t="s">
        <v>42</v>
      </c>
      <c r="G8" s="194" t="s">
        <v>185</v>
      </c>
      <c r="H8" s="194" t="s">
        <v>95</v>
      </c>
      <c r="I8" s="194" t="s">
        <v>186</v>
      </c>
      <c r="J8" s="194" t="s">
        <v>187</v>
      </c>
      <c r="K8" s="194" t="s">
        <v>14</v>
      </c>
      <c r="L8" s="194" t="s">
        <v>8</v>
      </c>
      <c r="M8" s="194"/>
      <c r="N8" s="195"/>
      <c r="O8" s="195"/>
      <c r="P8" s="195" t="s">
        <v>28</v>
      </c>
      <c r="Q8" s="195" t="s">
        <v>14</v>
      </c>
    </row>
    <row r="9" spans="1:17" ht="12.75">
      <c r="A9" s="196"/>
      <c r="B9" s="196"/>
      <c r="C9" s="196"/>
      <c r="D9" s="196"/>
      <c r="E9" s="196"/>
      <c r="F9" s="196" t="s">
        <v>5</v>
      </c>
      <c r="G9" s="196" t="s">
        <v>188</v>
      </c>
      <c r="H9" s="196" t="s">
        <v>189</v>
      </c>
      <c r="I9" s="196" t="s">
        <v>190</v>
      </c>
      <c r="J9" s="196"/>
      <c r="K9" s="196"/>
      <c r="L9" s="196"/>
      <c r="M9" s="196"/>
      <c r="N9" s="197"/>
      <c r="O9" s="197"/>
      <c r="P9" s="197"/>
      <c r="Q9" s="197"/>
    </row>
    <row r="10" spans="1:17" ht="12.75">
      <c r="A10" s="198"/>
      <c r="B10" s="198"/>
      <c r="C10" s="198"/>
      <c r="D10" s="198"/>
      <c r="E10" s="198"/>
      <c r="F10" s="198"/>
      <c r="G10" s="199" t="s">
        <v>191</v>
      </c>
      <c r="H10" s="199" t="s">
        <v>192</v>
      </c>
      <c r="I10" s="199" t="s">
        <v>192</v>
      </c>
      <c r="J10" s="199" t="s">
        <v>192</v>
      </c>
      <c r="K10" s="199"/>
      <c r="L10" s="200"/>
      <c r="M10" s="199"/>
      <c r="N10" s="199" t="s">
        <v>58</v>
      </c>
      <c r="O10" s="198"/>
      <c r="P10" s="303">
        <v>0.485</v>
      </c>
      <c r="Q10" s="304">
        <v>1.9417</v>
      </c>
    </row>
    <row r="11" spans="1:17" ht="12.75">
      <c r="A11" s="460" t="s">
        <v>17</v>
      </c>
      <c r="B11" s="462">
        <v>26</v>
      </c>
      <c r="C11" s="460" t="s">
        <v>193</v>
      </c>
      <c r="D11" s="463">
        <v>36800</v>
      </c>
      <c r="E11" s="463">
        <v>36981</v>
      </c>
      <c r="F11" s="464">
        <v>183</v>
      </c>
      <c r="G11" s="465">
        <v>12000</v>
      </c>
      <c r="H11" s="465"/>
      <c r="I11" s="465"/>
      <c r="J11" s="465"/>
      <c r="K11" s="467">
        <f>IF(G11&gt;0,(G11*F11)/G$4,IF(H11&gt;0,H11*0.75,IF(I11&gt;0,I11,IF(J11&gt;0,J11,0))))</f>
        <v>6016.438356164384</v>
      </c>
      <c r="L11" s="465">
        <v>100</v>
      </c>
      <c r="M11" s="468">
        <f>IF(K11-L11&lt;0,"$0",K11-L11)</f>
        <v>5916.438356164384</v>
      </c>
      <c r="N11" s="462">
        <v>2</v>
      </c>
      <c r="O11" s="467">
        <f>IF(N11=1,M11*2.1292,IF(N11=2,M11*1.9417))</f>
        <v>11487.948356164383</v>
      </c>
      <c r="P11" s="467">
        <f aca="true" t="shared" si="0" ref="P11:P60">SUM(O11*0.485)</f>
        <v>5571.654952739726</v>
      </c>
      <c r="Q11" s="467">
        <f>SUM(M11*1.9417)</f>
        <v>11487.948356164383</v>
      </c>
    </row>
    <row r="12" spans="1:17" ht="12.75">
      <c r="A12" s="460" t="s">
        <v>17</v>
      </c>
      <c r="B12" s="462">
        <v>26</v>
      </c>
      <c r="C12" s="461" t="s">
        <v>238</v>
      </c>
      <c r="D12" s="463">
        <v>36800</v>
      </c>
      <c r="E12" s="463">
        <v>36981</v>
      </c>
      <c r="F12" s="464">
        <v>183</v>
      </c>
      <c r="G12" s="465"/>
      <c r="H12" s="465">
        <v>1000</v>
      </c>
      <c r="I12" s="465"/>
      <c r="J12" s="465"/>
      <c r="K12" s="467">
        <f aca="true" t="shared" si="1" ref="K12:K60">IF(G12&gt;0,(G12*F12)/G$4,IF(H12&gt;0,H12*0.75,IF(I12&gt;0,I12,IF(J12&gt;0,J12,0))))</f>
        <v>750</v>
      </c>
      <c r="L12" s="465">
        <v>100</v>
      </c>
      <c r="M12" s="468">
        <f>IF(K12-L12&lt;0,"$0",K12-L12)</f>
        <v>650</v>
      </c>
      <c r="N12" s="462">
        <v>2</v>
      </c>
      <c r="O12" s="467">
        <f>IF(N12=1,M12*2.1292,IF(N12=2,M12*1.9417))</f>
        <v>1262.105</v>
      </c>
      <c r="P12" s="467">
        <f t="shared" si="0"/>
        <v>612.1209249999999</v>
      </c>
      <c r="Q12" s="467">
        <f>SUM(M12*1.9417)</f>
        <v>1262.105</v>
      </c>
    </row>
    <row r="13" spans="1:17" ht="12.75">
      <c r="A13" s="461" t="s">
        <v>17</v>
      </c>
      <c r="B13" s="462">
        <v>26</v>
      </c>
      <c r="C13" s="461" t="s">
        <v>239</v>
      </c>
      <c r="D13" s="463">
        <v>36800</v>
      </c>
      <c r="E13" s="463">
        <v>36981</v>
      </c>
      <c r="F13" s="464">
        <v>183</v>
      </c>
      <c r="G13" s="465"/>
      <c r="H13" s="465"/>
      <c r="I13" s="466">
        <v>1000</v>
      </c>
      <c r="J13" s="465"/>
      <c r="K13" s="467">
        <f t="shared" si="1"/>
        <v>1000</v>
      </c>
      <c r="L13" s="465"/>
      <c r="M13" s="468">
        <f>IF(K13-L13&lt;0,"$0",K13-L13)</f>
        <v>1000</v>
      </c>
      <c r="N13" s="462">
        <v>2</v>
      </c>
      <c r="O13" s="467">
        <f>IF(N13=1,M13*2.1292,IF(N13=2,M13*1.9417))</f>
        <v>1941.7</v>
      </c>
      <c r="P13" s="467">
        <f t="shared" si="0"/>
        <v>941.7245</v>
      </c>
      <c r="Q13" s="467">
        <f aca="true" t="shared" si="2" ref="Q13:Q54">SUM(M13*1.9417)</f>
        <v>1941.7</v>
      </c>
    </row>
    <row r="14" spans="1:17" ht="12.75">
      <c r="A14" s="461" t="s">
        <v>17</v>
      </c>
      <c r="B14" s="462">
        <v>26</v>
      </c>
      <c r="C14" s="461" t="s">
        <v>330</v>
      </c>
      <c r="D14" s="463">
        <v>36800</v>
      </c>
      <c r="E14" s="463">
        <v>36981</v>
      </c>
      <c r="F14" s="464">
        <v>183</v>
      </c>
      <c r="G14" s="465"/>
      <c r="H14" s="465"/>
      <c r="I14" s="466"/>
      <c r="J14" s="465">
        <v>1000</v>
      </c>
      <c r="K14" s="467">
        <f t="shared" si="1"/>
        <v>1000</v>
      </c>
      <c r="L14" s="465"/>
      <c r="M14" s="468">
        <f>IF(K14-L14&lt;0,"$0",K14-L14)</f>
        <v>1000</v>
      </c>
      <c r="N14" s="462">
        <v>2</v>
      </c>
      <c r="O14" s="467">
        <f>IF(N14=1,M14*2.1292,IF(N14=2,M14*1.9417))</f>
        <v>1941.7</v>
      </c>
      <c r="P14" s="467">
        <f t="shared" si="0"/>
        <v>941.7245</v>
      </c>
      <c r="Q14" s="467">
        <f t="shared" si="2"/>
        <v>1941.7</v>
      </c>
    </row>
    <row r="15" spans="1:17" ht="12.75">
      <c r="A15" s="473"/>
      <c r="B15" s="609"/>
      <c r="C15" s="473"/>
      <c r="D15" s="610"/>
      <c r="E15" s="610"/>
      <c r="F15" s="611"/>
      <c r="G15" s="474"/>
      <c r="H15" s="474"/>
      <c r="I15" s="475"/>
      <c r="J15" s="474"/>
      <c r="K15" s="467">
        <f t="shared" si="1"/>
        <v>0</v>
      </c>
      <c r="L15" s="474"/>
      <c r="M15" s="468">
        <f aca="true" t="shared" si="3" ref="M15:M60">IF(K15-L15&lt;0,"$0",K15-L15)</f>
        <v>0</v>
      </c>
      <c r="N15" s="609">
        <v>2</v>
      </c>
      <c r="O15" s="467">
        <f aca="true" t="shared" si="4" ref="O15:O60">IF(N15=1,M15*2.1292,IF(N15=2,M15*1.9417))</f>
        <v>0</v>
      </c>
      <c r="P15" s="467">
        <f t="shared" si="0"/>
        <v>0</v>
      </c>
      <c r="Q15" s="467">
        <f t="shared" si="2"/>
        <v>0</v>
      </c>
    </row>
    <row r="16" spans="1:17" ht="12.75">
      <c r="A16" s="473"/>
      <c r="B16" s="609"/>
      <c r="C16" s="473"/>
      <c r="D16" s="610"/>
      <c r="E16" s="610"/>
      <c r="F16" s="611"/>
      <c r="G16" s="474"/>
      <c r="H16" s="474"/>
      <c r="I16" s="475"/>
      <c r="J16" s="474"/>
      <c r="K16" s="467">
        <f t="shared" si="1"/>
        <v>0</v>
      </c>
      <c r="L16" s="474"/>
      <c r="M16" s="468">
        <f t="shared" si="3"/>
        <v>0</v>
      </c>
      <c r="N16" s="609">
        <v>2</v>
      </c>
      <c r="O16" s="467">
        <f t="shared" si="4"/>
        <v>0</v>
      </c>
      <c r="P16" s="467">
        <f t="shared" si="0"/>
        <v>0</v>
      </c>
      <c r="Q16" s="467">
        <f t="shared" si="2"/>
        <v>0</v>
      </c>
    </row>
    <row r="17" spans="1:17" ht="12.75">
      <c r="A17" s="473"/>
      <c r="B17" s="609"/>
      <c r="C17" s="473"/>
      <c r="D17" s="610"/>
      <c r="E17" s="610"/>
      <c r="F17" s="611"/>
      <c r="G17" s="474"/>
      <c r="H17" s="474"/>
      <c r="I17" s="475"/>
      <c r="J17" s="474"/>
      <c r="K17" s="467">
        <f t="shared" si="1"/>
        <v>0</v>
      </c>
      <c r="L17" s="474"/>
      <c r="M17" s="468">
        <f t="shared" si="3"/>
        <v>0</v>
      </c>
      <c r="N17" s="609">
        <v>2</v>
      </c>
      <c r="O17" s="467">
        <f t="shared" si="4"/>
        <v>0</v>
      </c>
      <c r="P17" s="467">
        <f t="shared" si="0"/>
        <v>0</v>
      </c>
      <c r="Q17" s="467">
        <f t="shared" si="2"/>
        <v>0</v>
      </c>
    </row>
    <row r="18" spans="1:17" ht="12.75">
      <c r="A18" s="473"/>
      <c r="B18" s="609"/>
      <c r="C18" s="473"/>
      <c r="D18" s="610"/>
      <c r="E18" s="610"/>
      <c r="F18" s="611"/>
      <c r="G18" s="474"/>
      <c r="H18" s="474"/>
      <c r="I18" s="475"/>
      <c r="J18" s="474"/>
      <c r="K18" s="467">
        <f t="shared" si="1"/>
        <v>0</v>
      </c>
      <c r="L18" s="474"/>
      <c r="M18" s="468">
        <f t="shared" si="3"/>
        <v>0</v>
      </c>
      <c r="N18" s="609">
        <v>2</v>
      </c>
      <c r="O18" s="467">
        <f t="shared" si="4"/>
        <v>0</v>
      </c>
      <c r="P18" s="467">
        <f t="shared" si="0"/>
        <v>0</v>
      </c>
      <c r="Q18" s="467">
        <f t="shared" si="2"/>
        <v>0</v>
      </c>
    </row>
    <row r="19" spans="1:17" ht="12.75">
      <c r="A19" s="473"/>
      <c r="B19" s="609"/>
      <c r="C19" s="473"/>
      <c r="D19" s="610"/>
      <c r="E19" s="610"/>
      <c r="F19" s="611"/>
      <c r="G19" s="474"/>
      <c r="H19" s="474"/>
      <c r="I19" s="475"/>
      <c r="J19" s="474"/>
      <c r="K19" s="467">
        <f t="shared" si="1"/>
        <v>0</v>
      </c>
      <c r="L19" s="474"/>
      <c r="M19" s="468">
        <f t="shared" si="3"/>
        <v>0</v>
      </c>
      <c r="N19" s="609">
        <v>2</v>
      </c>
      <c r="O19" s="467">
        <f t="shared" si="4"/>
        <v>0</v>
      </c>
      <c r="P19" s="467">
        <f t="shared" si="0"/>
        <v>0</v>
      </c>
      <c r="Q19" s="467">
        <f t="shared" si="2"/>
        <v>0</v>
      </c>
    </row>
    <row r="20" spans="1:17" ht="12.75">
      <c r="A20" s="473"/>
      <c r="B20" s="609"/>
      <c r="C20" s="473"/>
      <c r="D20" s="610"/>
      <c r="E20" s="610"/>
      <c r="F20" s="611"/>
      <c r="G20" s="474"/>
      <c r="H20" s="474"/>
      <c r="I20" s="475"/>
      <c r="J20" s="474"/>
      <c r="K20" s="467">
        <f t="shared" si="1"/>
        <v>0</v>
      </c>
      <c r="L20" s="474"/>
      <c r="M20" s="468">
        <f t="shared" si="3"/>
        <v>0</v>
      </c>
      <c r="N20" s="609">
        <v>2</v>
      </c>
      <c r="O20" s="467">
        <f t="shared" si="4"/>
        <v>0</v>
      </c>
      <c r="P20" s="467">
        <f t="shared" si="0"/>
        <v>0</v>
      </c>
      <c r="Q20" s="467">
        <f t="shared" si="2"/>
        <v>0</v>
      </c>
    </row>
    <row r="21" spans="1:17" ht="12.75">
      <c r="A21" s="473"/>
      <c r="B21" s="609"/>
      <c r="C21" s="473"/>
      <c r="D21" s="610"/>
      <c r="E21" s="610"/>
      <c r="F21" s="611"/>
      <c r="G21" s="474"/>
      <c r="H21" s="474"/>
      <c r="I21" s="475"/>
      <c r="J21" s="474"/>
      <c r="K21" s="467">
        <f t="shared" si="1"/>
        <v>0</v>
      </c>
      <c r="L21" s="474"/>
      <c r="M21" s="468">
        <f t="shared" si="3"/>
        <v>0</v>
      </c>
      <c r="N21" s="609">
        <v>2</v>
      </c>
      <c r="O21" s="467">
        <f t="shared" si="4"/>
        <v>0</v>
      </c>
      <c r="P21" s="467">
        <f t="shared" si="0"/>
        <v>0</v>
      </c>
      <c r="Q21" s="467">
        <f t="shared" si="2"/>
        <v>0</v>
      </c>
    </row>
    <row r="22" spans="1:17" ht="12.75">
      <c r="A22" s="473"/>
      <c r="B22" s="609"/>
      <c r="C22" s="473"/>
      <c r="D22" s="610"/>
      <c r="E22" s="610"/>
      <c r="F22" s="611"/>
      <c r="G22" s="474"/>
      <c r="H22" s="474"/>
      <c r="I22" s="475"/>
      <c r="J22" s="474"/>
      <c r="K22" s="467">
        <f t="shared" si="1"/>
        <v>0</v>
      </c>
      <c r="L22" s="474"/>
      <c r="M22" s="468">
        <f t="shared" si="3"/>
        <v>0</v>
      </c>
      <c r="N22" s="609">
        <v>2</v>
      </c>
      <c r="O22" s="467">
        <f t="shared" si="4"/>
        <v>0</v>
      </c>
      <c r="P22" s="467">
        <f t="shared" si="0"/>
        <v>0</v>
      </c>
      <c r="Q22" s="467">
        <f t="shared" si="2"/>
        <v>0</v>
      </c>
    </row>
    <row r="23" spans="1:17" ht="12.75">
      <c r="A23" s="473"/>
      <c r="B23" s="609"/>
      <c r="C23" s="473"/>
      <c r="D23" s="610"/>
      <c r="E23" s="610"/>
      <c r="F23" s="611"/>
      <c r="G23" s="474"/>
      <c r="H23" s="474"/>
      <c r="I23" s="475"/>
      <c r="J23" s="474"/>
      <c r="K23" s="467">
        <f t="shared" si="1"/>
        <v>0</v>
      </c>
      <c r="L23" s="474"/>
      <c r="M23" s="468">
        <f t="shared" si="3"/>
        <v>0</v>
      </c>
      <c r="N23" s="609">
        <v>2</v>
      </c>
      <c r="O23" s="467">
        <f t="shared" si="4"/>
        <v>0</v>
      </c>
      <c r="P23" s="467">
        <f t="shared" si="0"/>
        <v>0</v>
      </c>
      <c r="Q23" s="467">
        <f t="shared" si="2"/>
        <v>0</v>
      </c>
    </row>
    <row r="24" spans="1:17" ht="12.75">
      <c r="A24" s="473"/>
      <c r="B24" s="609"/>
      <c r="C24" s="473"/>
      <c r="D24" s="610"/>
      <c r="E24" s="610"/>
      <c r="F24" s="611"/>
      <c r="G24" s="474"/>
      <c r="H24" s="474"/>
      <c r="I24" s="475"/>
      <c r="J24" s="474"/>
      <c r="K24" s="467">
        <f t="shared" si="1"/>
        <v>0</v>
      </c>
      <c r="L24" s="474"/>
      <c r="M24" s="468">
        <f t="shared" si="3"/>
        <v>0</v>
      </c>
      <c r="N24" s="609">
        <v>2</v>
      </c>
      <c r="O24" s="467">
        <f t="shared" si="4"/>
        <v>0</v>
      </c>
      <c r="P24" s="467">
        <f t="shared" si="0"/>
        <v>0</v>
      </c>
      <c r="Q24" s="467">
        <f t="shared" si="2"/>
        <v>0</v>
      </c>
    </row>
    <row r="25" spans="1:17" ht="12.75">
      <c r="A25" s="473"/>
      <c r="B25" s="609"/>
      <c r="C25" s="473"/>
      <c r="D25" s="610"/>
      <c r="E25" s="610"/>
      <c r="F25" s="611"/>
      <c r="G25" s="474"/>
      <c r="H25" s="474"/>
      <c r="I25" s="475"/>
      <c r="J25" s="474"/>
      <c r="K25" s="467">
        <f t="shared" si="1"/>
        <v>0</v>
      </c>
      <c r="L25" s="474"/>
      <c r="M25" s="468">
        <f t="shared" si="3"/>
        <v>0</v>
      </c>
      <c r="N25" s="609">
        <v>2</v>
      </c>
      <c r="O25" s="467">
        <f t="shared" si="4"/>
        <v>0</v>
      </c>
      <c r="P25" s="467">
        <f t="shared" si="0"/>
        <v>0</v>
      </c>
      <c r="Q25" s="467">
        <f t="shared" si="2"/>
        <v>0</v>
      </c>
    </row>
    <row r="26" spans="1:17" ht="12.75">
      <c r="A26" s="473"/>
      <c r="B26" s="609"/>
      <c r="C26" s="473"/>
      <c r="D26" s="610"/>
      <c r="E26" s="610"/>
      <c r="F26" s="611"/>
      <c r="G26" s="474"/>
      <c r="H26" s="474"/>
      <c r="I26" s="475"/>
      <c r="J26" s="474"/>
      <c r="K26" s="467">
        <f t="shared" si="1"/>
        <v>0</v>
      </c>
      <c r="L26" s="474"/>
      <c r="M26" s="468">
        <f t="shared" si="3"/>
        <v>0</v>
      </c>
      <c r="N26" s="609">
        <v>2</v>
      </c>
      <c r="O26" s="467">
        <f t="shared" si="4"/>
        <v>0</v>
      </c>
      <c r="P26" s="467">
        <f t="shared" si="0"/>
        <v>0</v>
      </c>
      <c r="Q26" s="467">
        <f t="shared" si="2"/>
        <v>0</v>
      </c>
    </row>
    <row r="27" spans="1:17" ht="12.75">
      <c r="A27" s="473"/>
      <c r="B27" s="609"/>
      <c r="C27" s="473"/>
      <c r="D27" s="610"/>
      <c r="E27" s="610"/>
      <c r="F27" s="611"/>
      <c r="G27" s="474"/>
      <c r="H27" s="474"/>
      <c r="I27" s="475"/>
      <c r="J27" s="474"/>
      <c r="K27" s="467">
        <f t="shared" si="1"/>
        <v>0</v>
      </c>
      <c r="L27" s="474"/>
      <c r="M27" s="468">
        <f t="shared" si="3"/>
        <v>0</v>
      </c>
      <c r="N27" s="609">
        <v>2</v>
      </c>
      <c r="O27" s="467">
        <f t="shared" si="4"/>
        <v>0</v>
      </c>
      <c r="P27" s="467">
        <f t="shared" si="0"/>
        <v>0</v>
      </c>
      <c r="Q27" s="467">
        <f t="shared" si="2"/>
        <v>0</v>
      </c>
    </row>
    <row r="28" spans="1:17" ht="12.75">
      <c r="A28" s="473"/>
      <c r="B28" s="609"/>
      <c r="C28" s="473"/>
      <c r="D28" s="610"/>
      <c r="E28" s="610"/>
      <c r="F28" s="611"/>
      <c r="G28" s="474"/>
      <c r="H28" s="474"/>
      <c r="I28" s="475"/>
      <c r="J28" s="474"/>
      <c r="K28" s="467">
        <f t="shared" si="1"/>
        <v>0</v>
      </c>
      <c r="L28" s="474"/>
      <c r="M28" s="468">
        <f t="shared" si="3"/>
        <v>0</v>
      </c>
      <c r="N28" s="609">
        <v>2</v>
      </c>
      <c r="O28" s="467">
        <f t="shared" si="4"/>
        <v>0</v>
      </c>
      <c r="P28" s="467">
        <f t="shared" si="0"/>
        <v>0</v>
      </c>
      <c r="Q28" s="467">
        <f t="shared" si="2"/>
        <v>0</v>
      </c>
    </row>
    <row r="29" spans="1:17" ht="12.75">
      <c r="A29" s="473"/>
      <c r="B29" s="609"/>
      <c r="C29" s="473"/>
      <c r="D29" s="610"/>
      <c r="E29" s="610"/>
      <c r="F29" s="611"/>
      <c r="G29" s="474"/>
      <c r="H29" s="474"/>
      <c r="I29" s="475"/>
      <c r="J29" s="474"/>
      <c r="K29" s="467">
        <f t="shared" si="1"/>
        <v>0</v>
      </c>
      <c r="L29" s="474"/>
      <c r="M29" s="468">
        <f t="shared" si="3"/>
        <v>0</v>
      </c>
      <c r="N29" s="609">
        <v>2</v>
      </c>
      <c r="O29" s="467">
        <f t="shared" si="4"/>
        <v>0</v>
      </c>
      <c r="P29" s="467">
        <f t="shared" si="0"/>
        <v>0</v>
      </c>
      <c r="Q29" s="467">
        <f t="shared" si="2"/>
        <v>0</v>
      </c>
    </row>
    <row r="30" spans="1:17" ht="12.75">
      <c r="A30" s="473"/>
      <c r="B30" s="609"/>
      <c r="C30" s="473"/>
      <c r="D30" s="610"/>
      <c r="E30" s="610"/>
      <c r="F30" s="611"/>
      <c r="G30" s="474"/>
      <c r="H30" s="474"/>
      <c r="I30" s="475"/>
      <c r="J30" s="474"/>
      <c r="K30" s="467">
        <f t="shared" si="1"/>
        <v>0</v>
      </c>
      <c r="L30" s="474"/>
      <c r="M30" s="468">
        <f t="shared" si="3"/>
        <v>0</v>
      </c>
      <c r="N30" s="609">
        <v>2</v>
      </c>
      <c r="O30" s="467">
        <f t="shared" si="4"/>
        <v>0</v>
      </c>
      <c r="P30" s="467">
        <f t="shared" si="0"/>
        <v>0</v>
      </c>
      <c r="Q30" s="467">
        <f t="shared" si="2"/>
        <v>0</v>
      </c>
    </row>
    <row r="31" spans="1:17" ht="12.75">
      <c r="A31" s="473"/>
      <c r="B31" s="609"/>
      <c r="C31" s="473"/>
      <c r="D31" s="610"/>
      <c r="E31" s="610"/>
      <c r="F31" s="611"/>
      <c r="G31" s="474"/>
      <c r="H31" s="474"/>
      <c r="I31" s="475"/>
      <c r="J31" s="474"/>
      <c r="K31" s="467">
        <f t="shared" si="1"/>
        <v>0</v>
      </c>
      <c r="L31" s="474"/>
      <c r="M31" s="468">
        <f t="shared" si="3"/>
        <v>0</v>
      </c>
      <c r="N31" s="609">
        <v>2</v>
      </c>
      <c r="O31" s="467">
        <f t="shared" si="4"/>
        <v>0</v>
      </c>
      <c r="P31" s="467">
        <f t="shared" si="0"/>
        <v>0</v>
      </c>
      <c r="Q31" s="467">
        <f t="shared" si="2"/>
        <v>0</v>
      </c>
    </row>
    <row r="32" spans="1:17" ht="12.75">
      <c r="A32" s="473"/>
      <c r="B32" s="609"/>
      <c r="C32" s="473"/>
      <c r="D32" s="610"/>
      <c r="E32" s="610"/>
      <c r="F32" s="611"/>
      <c r="G32" s="474"/>
      <c r="H32" s="474"/>
      <c r="I32" s="475"/>
      <c r="J32" s="474"/>
      <c r="K32" s="467">
        <f t="shared" si="1"/>
        <v>0</v>
      </c>
      <c r="L32" s="474"/>
      <c r="M32" s="468">
        <f t="shared" si="3"/>
        <v>0</v>
      </c>
      <c r="N32" s="609">
        <v>2</v>
      </c>
      <c r="O32" s="467">
        <f t="shared" si="4"/>
        <v>0</v>
      </c>
      <c r="P32" s="467">
        <f t="shared" si="0"/>
        <v>0</v>
      </c>
      <c r="Q32" s="467">
        <f t="shared" si="2"/>
        <v>0</v>
      </c>
    </row>
    <row r="33" spans="1:17" ht="12.75">
      <c r="A33" s="473"/>
      <c r="B33" s="609"/>
      <c r="C33" s="473"/>
      <c r="D33" s="610"/>
      <c r="E33" s="610"/>
      <c r="F33" s="611"/>
      <c r="G33" s="474"/>
      <c r="H33" s="474"/>
      <c r="I33" s="475"/>
      <c r="J33" s="474"/>
      <c r="K33" s="467">
        <f t="shared" si="1"/>
        <v>0</v>
      </c>
      <c r="L33" s="474"/>
      <c r="M33" s="468">
        <f t="shared" si="3"/>
        <v>0</v>
      </c>
      <c r="N33" s="609">
        <v>2</v>
      </c>
      <c r="O33" s="467">
        <f t="shared" si="4"/>
        <v>0</v>
      </c>
      <c r="P33" s="467">
        <f t="shared" si="0"/>
        <v>0</v>
      </c>
      <c r="Q33" s="467">
        <f t="shared" si="2"/>
        <v>0</v>
      </c>
    </row>
    <row r="34" spans="1:17" ht="12.75">
      <c r="A34" s="473"/>
      <c r="B34" s="609"/>
      <c r="C34" s="473"/>
      <c r="D34" s="610"/>
      <c r="E34" s="610"/>
      <c r="F34" s="611"/>
      <c r="G34" s="474"/>
      <c r="H34" s="474"/>
      <c r="I34" s="475"/>
      <c r="J34" s="474"/>
      <c r="K34" s="467">
        <f t="shared" si="1"/>
        <v>0</v>
      </c>
      <c r="L34" s="474"/>
      <c r="M34" s="468">
        <f t="shared" si="3"/>
        <v>0</v>
      </c>
      <c r="N34" s="609">
        <v>2</v>
      </c>
      <c r="O34" s="467">
        <f t="shared" si="4"/>
        <v>0</v>
      </c>
      <c r="P34" s="467">
        <f t="shared" si="0"/>
        <v>0</v>
      </c>
      <c r="Q34" s="467">
        <f t="shared" si="2"/>
        <v>0</v>
      </c>
    </row>
    <row r="35" spans="1:17" ht="12.75">
      <c r="A35" s="473"/>
      <c r="B35" s="609"/>
      <c r="C35" s="473"/>
      <c r="D35" s="610"/>
      <c r="E35" s="610"/>
      <c r="F35" s="611"/>
      <c r="G35" s="474"/>
      <c r="H35" s="474"/>
      <c r="I35" s="475"/>
      <c r="J35" s="474"/>
      <c r="K35" s="467">
        <f t="shared" si="1"/>
        <v>0</v>
      </c>
      <c r="L35" s="474"/>
      <c r="M35" s="468">
        <f t="shared" si="3"/>
        <v>0</v>
      </c>
      <c r="N35" s="609">
        <v>2</v>
      </c>
      <c r="O35" s="467">
        <f t="shared" si="4"/>
        <v>0</v>
      </c>
      <c r="P35" s="467">
        <f t="shared" si="0"/>
        <v>0</v>
      </c>
      <c r="Q35" s="467">
        <f t="shared" si="2"/>
        <v>0</v>
      </c>
    </row>
    <row r="36" spans="1:17" ht="12.75">
      <c r="A36" s="473"/>
      <c r="B36" s="609"/>
      <c r="C36" s="473"/>
      <c r="D36" s="610"/>
      <c r="E36" s="610"/>
      <c r="F36" s="611"/>
      <c r="G36" s="474"/>
      <c r="H36" s="474"/>
      <c r="I36" s="475"/>
      <c r="J36" s="474"/>
      <c r="K36" s="467">
        <f t="shared" si="1"/>
        <v>0</v>
      </c>
      <c r="L36" s="474"/>
      <c r="M36" s="468">
        <f t="shared" si="3"/>
        <v>0</v>
      </c>
      <c r="N36" s="609">
        <v>2</v>
      </c>
      <c r="O36" s="467">
        <f t="shared" si="4"/>
        <v>0</v>
      </c>
      <c r="P36" s="467">
        <f t="shared" si="0"/>
        <v>0</v>
      </c>
      <c r="Q36" s="467">
        <f t="shared" si="2"/>
        <v>0</v>
      </c>
    </row>
    <row r="37" spans="1:17" ht="12.75">
      <c r="A37" s="473"/>
      <c r="B37" s="609"/>
      <c r="C37" s="473"/>
      <c r="D37" s="610"/>
      <c r="E37" s="610"/>
      <c r="F37" s="611"/>
      <c r="G37" s="474"/>
      <c r="H37" s="474"/>
      <c r="I37" s="475"/>
      <c r="J37" s="474"/>
      <c r="K37" s="467">
        <f t="shared" si="1"/>
        <v>0</v>
      </c>
      <c r="L37" s="474"/>
      <c r="M37" s="468">
        <f t="shared" si="3"/>
        <v>0</v>
      </c>
      <c r="N37" s="609">
        <v>2</v>
      </c>
      <c r="O37" s="467">
        <f t="shared" si="4"/>
        <v>0</v>
      </c>
      <c r="P37" s="467">
        <f t="shared" si="0"/>
        <v>0</v>
      </c>
      <c r="Q37" s="467">
        <f t="shared" si="2"/>
        <v>0</v>
      </c>
    </row>
    <row r="38" spans="1:17" ht="12.75">
      <c r="A38" s="473"/>
      <c r="B38" s="609"/>
      <c r="C38" s="473"/>
      <c r="D38" s="610"/>
      <c r="E38" s="610"/>
      <c r="F38" s="611"/>
      <c r="G38" s="474"/>
      <c r="H38" s="474"/>
      <c r="I38" s="475"/>
      <c r="J38" s="474"/>
      <c r="K38" s="467">
        <f t="shared" si="1"/>
        <v>0</v>
      </c>
      <c r="L38" s="474"/>
      <c r="M38" s="468">
        <f t="shared" si="3"/>
        <v>0</v>
      </c>
      <c r="N38" s="609">
        <v>2</v>
      </c>
      <c r="O38" s="467">
        <f t="shared" si="4"/>
        <v>0</v>
      </c>
      <c r="P38" s="467">
        <f t="shared" si="0"/>
        <v>0</v>
      </c>
      <c r="Q38" s="467">
        <f t="shared" si="2"/>
        <v>0</v>
      </c>
    </row>
    <row r="39" spans="1:17" ht="12.75">
      <c r="A39" s="473"/>
      <c r="B39" s="609"/>
      <c r="C39" s="473"/>
      <c r="D39" s="610"/>
      <c r="E39" s="610"/>
      <c r="F39" s="611"/>
      <c r="G39" s="474"/>
      <c r="H39" s="474"/>
      <c r="I39" s="475"/>
      <c r="J39" s="474"/>
      <c r="K39" s="467">
        <f t="shared" si="1"/>
        <v>0</v>
      </c>
      <c r="L39" s="474"/>
      <c r="M39" s="468">
        <f t="shared" si="3"/>
        <v>0</v>
      </c>
      <c r="N39" s="609">
        <v>2</v>
      </c>
      <c r="O39" s="467">
        <f t="shared" si="4"/>
        <v>0</v>
      </c>
      <c r="P39" s="467">
        <f t="shared" si="0"/>
        <v>0</v>
      </c>
      <c r="Q39" s="467">
        <f t="shared" si="2"/>
        <v>0</v>
      </c>
    </row>
    <row r="40" spans="1:17" ht="12.75">
      <c r="A40" s="473"/>
      <c r="B40" s="609"/>
      <c r="C40" s="473"/>
      <c r="D40" s="610"/>
      <c r="E40" s="610"/>
      <c r="F40" s="611"/>
      <c r="G40" s="474"/>
      <c r="H40" s="474"/>
      <c r="I40" s="475"/>
      <c r="J40" s="474"/>
      <c r="K40" s="467">
        <f t="shared" si="1"/>
        <v>0</v>
      </c>
      <c r="L40" s="474"/>
      <c r="M40" s="468">
        <f t="shared" si="3"/>
        <v>0</v>
      </c>
      <c r="N40" s="609">
        <v>2</v>
      </c>
      <c r="O40" s="467">
        <f t="shared" si="4"/>
        <v>0</v>
      </c>
      <c r="P40" s="467">
        <f t="shared" si="0"/>
        <v>0</v>
      </c>
      <c r="Q40" s="467">
        <f t="shared" si="2"/>
        <v>0</v>
      </c>
    </row>
    <row r="41" spans="1:17" ht="12.75">
      <c r="A41" s="473"/>
      <c r="B41" s="609"/>
      <c r="C41" s="473"/>
      <c r="D41" s="610"/>
      <c r="E41" s="610"/>
      <c r="F41" s="611"/>
      <c r="G41" s="474"/>
      <c r="H41" s="474"/>
      <c r="I41" s="475"/>
      <c r="J41" s="474"/>
      <c r="K41" s="467">
        <f t="shared" si="1"/>
        <v>0</v>
      </c>
      <c r="L41" s="474"/>
      <c r="M41" s="468">
        <f t="shared" si="3"/>
        <v>0</v>
      </c>
      <c r="N41" s="609">
        <v>2</v>
      </c>
      <c r="O41" s="467">
        <f t="shared" si="4"/>
        <v>0</v>
      </c>
      <c r="P41" s="467">
        <f t="shared" si="0"/>
        <v>0</v>
      </c>
      <c r="Q41" s="467">
        <f t="shared" si="2"/>
        <v>0</v>
      </c>
    </row>
    <row r="42" spans="1:17" ht="12.75">
      <c r="A42" s="473"/>
      <c r="B42" s="609"/>
      <c r="C42" s="473"/>
      <c r="D42" s="610"/>
      <c r="E42" s="610"/>
      <c r="F42" s="611"/>
      <c r="G42" s="474"/>
      <c r="H42" s="474"/>
      <c r="I42" s="475"/>
      <c r="J42" s="474"/>
      <c r="K42" s="467">
        <f t="shared" si="1"/>
        <v>0</v>
      </c>
      <c r="L42" s="474"/>
      <c r="M42" s="468">
        <f t="shared" si="3"/>
        <v>0</v>
      </c>
      <c r="N42" s="609">
        <v>2</v>
      </c>
      <c r="O42" s="467">
        <f t="shared" si="4"/>
        <v>0</v>
      </c>
      <c r="P42" s="467">
        <f t="shared" si="0"/>
        <v>0</v>
      </c>
      <c r="Q42" s="467">
        <f t="shared" si="2"/>
        <v>0</v>
      </c>
    </row>
    <row r="43" spans="1:17" ht="12.75">
      <c r="A43" s="473"/>
      <c r="B43" s="609"/>
      <c r="C43" s="473"/>
      <c r="D43" s="610"/>
      <c r="E43" s="610"/>
      <c r="F43" s="611"/>
      <c r="G43" s="474"/>
      <c r="H43" s="474"/>
      <c r="I43" s="475"/>
      <c r="J43" s="474"/>
      <c r="K43" s="467">
        <f t="shared" si="1"/>
        <v>0</v>
      </c>
      <c r="L43" s="474"/>
      <c r="M43" s="468">
        <f t="shared" si="3"/>
        <v>0</v>
      </c>
      <c r="N43" s="609">
        <v>2</v>
      </c>
      <c r="O43" s="467">
        <f t="shared" si="4"/>
        <v>0</v>
      </c>
      <c r="P43" s="467">
        <f t="shared" si="0"/>
        <v>0</v>
      </c>
      <c r="Q43" s="467">
        <f t="shared" si="2"/>
        <v>0</v>
      </c>
    </row>
    <row r="44" spans="1:17" ht="12.75">
      <c r="A44" s="473"/>
      <c r="B44" s="609"/>
      <c r="C44" s="473"/>
      <c r="D44" s="610"/>
      <c r="E44" s="610"/>
      <c r="F44" s="611"/>
      <c r="G44" s="474"/>
      <c r="H44" s="474"/>
      <c r="I44" s="475"/>
      <c r="J44" s="474"/>
      <c r="K44" s="467">
        <f t="shared" si="1"/>
        <v>0</v>
      </c>
      <c r="L44" s="474"/>
      <c r="M44" s="468">
        <f t="shared" si="3"/>
        <v>0</v>
      </c>
      <c r="N44" s="609">
        <v>2</v>
      </c>
      <c r="O44" s="467">
        <f t="shared" si="4"/>
        <v>0</v>
      </c>
      <c r="P44" s="467">
        <f t="shared" si="0"/>
        <v>0</v>
      </c>
      <c r="Q44" s="467">
        <f t="shared" si="2"/>
        <v>0</v>
      </c>
    </row>
    <row r="45" spans="1:17" ht="12.75">
      <c r="A45" s="473"/>
      <c r="B45" s="609"/>
      <c r="C45" s="473"/>
      <c r="D45" s="610"/>
      <c r="E45" s="610"/>
      <c r="F45" s="611"/>
      <c r="G45" s="474"/>
      <c r="H45" s="474"/>
      <c r="I45" s="475"/>
      <c r="J45" s="474"/>
      <c r="K45" s="467">
        <f t="shared" si="1"/>
        <v>0</v>
      </c>
      <c r="L45" s="474"/>
      <c r="M45" s="468">
        <f t="shared" si="3"/>
        <v>0</v>
      </c>
      <c r="N45" s="609">
        <v>2</v>
      </c>
      <c r="O45" s="467">
        <f t="shared" si="4"/>
        <v>0</v>
      </c>
      <c r="P45" s="467">
        <f t="shared" si="0"/>
        <v>0</v>
      </c>
      <c r="Q45" s="467">
        <f t="shared" si="2"/>
        <v>0</v>
      </c>
    </row>
    <row r="46" spans="1:17" ht="12.75">
      <c r="A46" s="473"/>
      <c r="B46" s="609"/>
      <c r="C46" s="473"/>
      <c r="D46" s="610"/>
      <c r="E46" s="610"/>
      <c r="F46" s="611"/>
      <c r="G46" s="474"/>
      <c r="H46" s="474"/>
      <c r="I46" s="475"/>
      <c r="J46" s="474"/>
      <c r="K46" s="467">
        <f t="shared" si="1"/>
        <v>0</v>
      </c>
      <c r="L46" s="474"/>
      <c r="M46" s="468">
        <f t="shared" si="3"/>
        <v>0</v>
      </c>
      <c r="N46" s="609">
        <v>2</v>
      </c>
      <c r="O46" s="467">
        <f t="shared" si="4"/>
        <v>0</v>
      </c>
      <c r="P46" s="467">
        <f t="shared" si="0"/>
        <v>0</v>
      </c>
      <c r="Q46" s="467">
        <f t="shared" si="2"/>
        <v>0</v>
      </c>
    </row>
    <row r="47" spans="1:17" ht="12.75">
      <c r="A47" s="473"/>
      <c r="B47" s="609"/>
      <c r="C47" s="473"/>
      <c r="D47" s="610"/>
      <c r="E47" s="610"/>
      <c r="F47" s="611"/>
      <c r="G47" s="474"/>
      <c r="H47" s="474"/>
      <c r="I47" s="475"/>
      <c r="J47" s="474"/>
      <c r="K47" s="467">
        <f t="shared" si="1"/>
        <v>0</v>
      </c>
      <c r="L47" s="474"/>
      <c r="M47" s="468">
        <f t="shared" si="3"/>
        <v>0</v>
      </c>
      <c r="N47" s="609">
        <v>2</v>
      </c>
      <c r="O47" s="467">
        <f t="shared" si="4"/>
        <v>0</v>
      </c>
      <c r="P47" s="467">
        <f t="shared" si="0"/>
        <v>0</v>
      </c>
      <c r="Q47" s="467">
        <f t="shared" si="2"/>
        <v>0</v>
      </c>
    </row>
    <row r="48" spans="1:17" ht="12.75">
      <c r="A48" s="473"/>
      <c r="B48" s="609"/>
      <c r="C48" s="473"/>
      <c r="D48" s="610"/>
      <c r="E48" s="610"/>
      <c r="F48" s="611"/>
      <c r="G48" s="474"/>
      <c r="H48" s="474"/>
      <c r="I48" s="475"/>
      <c r="J48" s="474"/>
      <c r="K48" s="467">
        <f t="shared" si="1"/>
        <v>0</v>
      </c>
      <c r="L48" s="474"/>
      <c r="M48" s="468">
        <f t="shared" si="3"/>
        <v>0</v>
      </c>
      <c r="N48" s="609">
        <v>2</v>
      </c>
      <c r="O48" s="467">
        <f t="shared" si="4"/>
        <v>0</v>
      </c>
      <c r="P48" s="467">
        <f t="shared" si="0"/>
        <v>0</v>
      </c>
      <c r="Q48" s="467">
        <f t="shared" si="2"/>
        <v>0</v>
      </c>
    </row>
    <row r="49" spans="1:17" ht="12.75">
      <c r="A49" s="473"/>
      <c r="B49" s="609"/>
      <c r="C49" s="473"/>
      <c r="D49" s="610"/>
      <c r="E49" s="610"/>
      <c r="F49" s="611"/>
      <c r="G49" s="474"/>
      <c r="H49" s="474"/>
      <c r="I49" s="475"/>
      <c r="J49" s="474"/>
      <c r="K49" s="467">
        <f t="shared" si="1"/>
        <v>0</v>
      </c>
      <c r="L49" s="474"/>
      <c r="M49" s="468">
        <f t="shared" si="3"/>
        <v>0</v>
      </c>
      <c r="N49" s="609">
        <v>2</v>
      </c>
      <c r="O49" s="467">
        <f t="shared" si="4"/>
        <v>0</v>
      </c>
      <c r="P49" s="467">
        <f t="shared" si="0"/>
        <v>0</v>
      </c>
      <c r="Q49" s="467">
        <f t="shared" si="2"/>
        <v>0</v>
      </c>
    </row>
    <row r="50" spans="1:17" ht="12.75">
      <c r="A50" s="473"/>
      <c r="B50" s="609"/>
      <c r="C50" s="473"/>
      <c r="D50" s="610"/>
      <c r="E50" s="610"/>
      <c r="F50" s="611"/>
      <c r="G50" s="474"/>
      <c r="H50" s="474"/>
      <c r="I50" s="475"/>
      <c r="J50" s="474"/>
      <c r="K50" s="467">
        <f t="shared" si="1"/>
        <v>0</v>
      </c>
      <c r="L50" s="474"/>
      <c r="M50" s="468">
        <f t="shared" si="3"/>
        <v>0</v>
      </c>
      <c r="N50" s="609">
        <v>2</v>
      </c>
      <c r="O50" s="467">
        <f t="shared" si="4"/>
        <v>0</v>
      </c>
      <c r="P50" s="467">
        <f t="shared" si="0"/>
        <v>0</v>
      </c>
      <c r="Q50" s="467">
        <f t="shared" si="2"/>
        <v>0</v>
      </c>
    </row>
    <row r="51" spans="1:17" ht="12.75">
      <c r="A51" s="473"/>
      <c r="B51" s="609"/>
      <c r="C51" s="473"/>
      <c r="D51" s="610"/>
      <c r="E51" s="610"/>
      <c r="F51" s="611"/>
      <c r="G51" s="474"/>
      <c r="H51" s="474"/>
      <c r="I51" s="475"/>
      <c r="J51" s="474"/>
      <c r="K51" s="467">
        <f t="shared" si="1"/>
        <v>0</v>
      </c>
      <c r="L51" s="474"/>
      <c r="M51" s="468">
        <f t="shared" si="3"/>
        <v>0</v>
      </c>
      <c r="N51" s="609">
        <v>2</v>
      </c>
      <c r="O51" s="467">
        <f t="shared" si="4"/>
        <v>0</v>
      </c>
      <c r="P51" s="467">
        <f t="shared" si="0"/>
        <v>0</v>
      </c>
      <c r="Q51" s="467">
        <f t="shared" si="2"/>
        <v>0</v>
      </c>
    </row>
    <row r="52" spans="1:17" ht="12.75">
      <c r="A52" s="473"/>
      <c r="B52" s="609"/>
      <c r="C52" s="473"/>
      <c r="D52" s="610"/>
      <c r="E52" s="610"/>
      <c r="F52" s="611"/>
      <c r="G52" s="474"/>
      <c r="H52" s="474"/>
      <c r="I52" s="475"/>
      <c r="J52" s="474"/>
      <c r="K52" s="467">
        <f t="shared" si="1"/>
        <v>0</v>
      </c>
      <c r="L52" s="474"/>
      <c r="M52" s="468">
        <f t="shared" si="3"/>
        <v>0</v>
      </c>
      <c r="N52" s="609">
        <v>2</v>
      </c>
      <c r="O52" s="467">
        <f t="shared" si="4"/>
        <v>0</v>
      </c>
      <c r="P52" s="467">
        <f t="shared" si="0"/>
        <v>0</v>
      </c>
      <c r="Q52" s="467">
        <f t="shared" si="2"/>
        <v>0</v>
      </c>
    </row>
    <row r="53" spans="1:17" ht="12.75">
      <c r="A53" s="473"/>
      <c r="B53" s="609"/>
      <c r="C53" s="473"/>
      <c r="D53" s="610"/>
      <c r="E53" s="610"/>
      <c r="F53" s="611"/>
      <c r="G53" s="474"/>
      <c r="H53" s="474"/>
      <c r="I53" s="475"/>
      <c r="J53" s="474"/>
      <c r="K53" s="467">
        <f t="shared" si="1"/>
        <v>0</v>
      </c>
      <c r="L53" s="474"/>
      <c r="M53" s="468">
        <f t="shared" si="3"/>
        <v>0</v>
      </c>
      <c r="N53" s="609">
        <v>2</v>
      </c>
      <c r="O53" s="467">
        <f t="shared" si="4"/>
        <v>0</v>
      </c>
      <c r="P53" s="467">
        <f t="shared" si="0"/>
        <v>0</v>
      </c>
      <c r="Q53" s="467">
        <f t="shared" si="2"/>
        <v>0</v>
      </c>
    </row>
    <row r="54" spans="1:17" ht="12.75">
      <c r="A54" s="473"/>
      <c r="B54" s="609"/>
      <c r="C54" s="473"/>
      <c r="D54" s="610"/>
      <c r="E54" s="610"/>
      <c r="F54" s="611"/>
      <c r="G54" s="474"/>
      <c r="H54" s="474"/>
      <c r="I54" s="475"/>
      <c r="J54" s="474"/>
      <c r="K54" s="467">
        <f t="shared" si="1"/>
        <v>0</v>
      </c>
      <c r="L54" s="474"/>
      <c r="M54" s="468">
        <f t="shared" si="3"/>
        <v>0</v>
      </c>
      <c r="N54" s="609">
        <v>2</v>
      </c>
      <c r="O54" s="467">
        <f t="shared" si="4"/>
        <v>0</v>
      </c>
      <c r="P54" s="467">
        <f t="shared" si="0"/>
        <v>0</v>
      </c>
      <c r="Q54" s="467">
        <f t="shared" si="2"/>
        <v>0</v>
      </c>
    </row>
    <row r="55" spans="1:17" ht="12.75">
      <c r="A55" s="473"/>
      <c r="B55" s="609"/>
      <c r="C55" s="473"/>
      <c r="D55" s="610"/>
      <c r="E55" s="610"/>
      <c r="F55" s="611"/>
      <c r="G55" s="474"/>
      <c r="H55" s="474"/>
      <c r="I55" s="475"/>
      <c r="J55" s="474"/>
      <c r="K55" s="467">
        <f t="shared" si="1"/>
        <v>0</v>
      </c>
      <c r="L55" s="474"/>
      <c r="M55" s="468">
        <f t="shared" si="3"/>
        <v>0</v>
      </c>
      <c r="N55" s="609">
        <v>2</v>
      </c>
      <c r="O55" s="467">
        <f t="shared" si="4"/>
        <v>0</v>
      </c>
      <c r="P55" s="467">
        <f t="shared" si="0"/>
        <v>0</v>
      </c>
      <c r="Q55" s="467">
        <f aca="true" t="shared" si="5" ref="Q55:Q60">SUM(M55*1.9417)</f>
        <v>0</v>
      </c>
    </row>
    <row r="56" spans="1:17" ht="12.75">
      <c r="A56" s="473"/>
      <c r="B56" s="609"/>
      <c r="C56" s="473"/>
      <c r="D56" s="610"/>
      <c r="E56" s="610"/>
      <c r="F56" s="611"/>
      <c r="G56" s="474"/>
      <c r="H56" s="474"/>
      <c r="I56" s="475"/>
      <c r="J56" s="474"/>
      <c r="K56" s="467">
        <f t="shared" si="1"/>
        <v>0</v>
      </c>
      <c r="L56" s="474"/>
      <c r="M56" s="468">
        <f t="shared" si="3"/>
        <v>0</v>
      </c>
      <c r="N56" s="609">
        <v>2</v>
      </c>
      <c r="O56" s="467">
        <f t="shared" si="4"/>
        <v>0</v>
      </c>
      <c r="P56" s="467">
        <f t="shared" si="0"/>
        <v>0</v>
      </c>
      <c r="Q56" s="467">
        <f t="shared" si="5"/>
        <v>0</v>
      </c>
    </row>
    <row r="57" spans="1:27" ht="12.75">
      <c r="A57" s="473"/>
      <c r="B57" s="609"/>
      <c r="C57" s="473"/>
      <c r="D57" s="610"/>
      <c r="E57" s="610"/>
      <c r="F57" s="611"/>
      <c r="G57" s="474"/>
      <c r="H57" s="474"/>
      <c r="I57" s="475"/>
      <c r="J57" s="474"/>
      <c r="K57" s="467">
        <f t="shared" si="1"/>
        <v>0</v>
      </c>
      <c r="L57" s="474"/>
      <c r="M57" s="468">
        <f t="shared" si="3"/>
        <v>0</v>
      </c>
      <c r="N57" s="609">
        <v>2</v>
      </c>
      <c r="O57" s="467">
        <f t="shared" si="4"/>
        <v>0</v>
      </c>
      <c r="P57" s="467">
        <f t="shared" si="0"/>
        <v>0</v>
      </c>
      <c r="Q57" s="467">
        <f t="shared" si="5"/>
        <v>0</v>
      </c>
      <c r="V57" s="179" t="e">
        <f>SUM(#REF!)</f>
        <v>#REF!</v>
      </c>
      <c r="Y57" s="201"/>
      <c r="Z57" s="201"/>
      <c r="AA57" s="201"/>
    </row>
    <row r="58" spans="1:17" ht="12.75">
      <c r="A58" s="473"/>
      <c r="B58" s="609"/>
      <c r="C58" s="473"/>
      <c r="D58" s="610"/>
      <c r="E58" s="610"/>
      <c r="F58" s="611"/>
      <c r="G58" s="474"/>
      <c r="H58" s="474"/>
      <c r="I58" s="475"/>
      <c r="J58" s="474"/>
      <c r="K58" s="467">
        <f t="shared" si="1"/>
        <v>0</v>
      </c>
      <c r="L58" s="474"/>
      <c r="M58" s="468">
        <f t="shared" si="3"/>
        <v>0</v>
      </c>
      <c r="N58" s="609">
        <v>2</v>
      </c>
      <c r="O58" s="467">
        <f t="shared" si="4"/>
        <v>0</v>
      </c>
      <c r="P58" s="467">
        <f t="shared" si="0"/>
        <v>0</v>
      </c>
      <c r="Q58" s="467">
        <f t="shared" si="5"/>
        <v>0</v>
      </c>
    </row>
    <row r="59" spans="1:17" ht="12.75">
      <c r="A59" s="473"/>
      <c r="B59" s="609"/>
      <c r="C59" s="473"/>
      <c r="D59" s="610"/>
      <c r="E59" s="610"/>
      <c r="F59" s="611"/>
      <c r="G59" s="474"/>
      <c r="H59" s="474"/>
      <c r="I59" s="475"/>
      <c r="J59" s="474"/>
      <c r="K59" s="467">
        <f t="shared" si="1"/>
        <v>0</v>
      </c>
      <c r="L59" s="474"/>
      <c r="M59" s="468">
        <f t="shared" si="3"/>
        <v>0</v>
      </c>
      <c r="N59" s="609">
        <v>2</v>
      </c>
      <c r="O59" s="467">
        <f t="shared" si="4"/>
        <v>0</v>
      </c>
      <c r="P59" s="467">
        <f t="shared" si="0"/>
        <v>0</v>
      </c>
      <c r="Q59" s="467">
        <f t="shared" si="5"/>
        <v>0</v>
      </c>
    </row>
    <row r="60" spans="1:17" ht="12.75">
      <c r="A60" s="473"/>
      <c r="B60" s="609"/>
      <c r="C60" s="473"/>
      <c r="D60" s="610"/>
      <c r="E60" s="610"/>
      <c r="F60" s="611"/>
      <c r="G60" s="474"/>
      <c r="H60" s="474"/>
      <c r="I60" s="475"/>
      <c r="J60" s="474"/>
      <c r="K60" s="467">
        <f t="shared" si="1"/>
        <v>0</v>
      </c>
      <c r="L60" s="612"/>
      <c r="M60" s="468">
        <f t="shared" si="3"/>
        <v>0</v>
      </c>
      <c r="N60" s="613">
        <v>2</v>
      </c>
      <c r="O60" s="469">
        <f t="shared" si="4"/>
        <v>0</v>
      </c>
      <c r="P60" s="469">
        <f t="shared" si="0"/>
        <v>0</v>
      </c>
      <c r="Q60" s="469">
        <f t="shared" si="5"/>
        <v>0</v>
      </c>
    </row>
    <row r="61" spans="1:17" ht="12.75">
      <c r="A61" s="471" t="s">
        <v>9</v>
      </c>
      <c r="B61" s="472"/>
      <c r="C61" s="473"/>
      <c r="D61" s="473"/>
      <c r="E61" s="473"/>
      <c r="F61" s="473"/>
      <c r="G61" s="474"/>
      <c r="H61" s="474"/>
      <c r="I61" s="475"/>
      <c r="J61" s="474"/>
      <c r="K61" s="476">
        <f aca="true" t="shared" si="6" ref="K61:P61">SUM(K11:K60)</f>
        <v>8766.438356164384</v>
      </c>
      <c r="L61" s="476">
        <f t="shared" si="6"/>
        <v>200</v>
      </c>
      <c r="M61" s="476">
        <f t="shared" si="6"/>
        <v>8566.438356164384</v>
      </c>
      <c r="N61" s="476"/>
      <c r="O61" s="476">
        <f t="shared" si="6"/>
        <v>16633.453356164384</v>
      </c>
      <c r="P61" s="476">
        <f t="shared" si="6"/>
        <v>8067.224877739726</v>
      </c>
      <c r="Q61" s="476">
        <f>SUM(Q11:Q60)</f>
        <v>16633.453356164384</v>
      </c>
    </row>
    <row r="62" spans="1:17" ht="12.75">
      <c r="A62" s="614"/>
      <c r="B62" s="614"/>
      <c r="C62" s="614"/>
      <c r="D62" s="614"/>
      <c r="E62" s="614"/>
      <c r="F62" s="614"/>
      <c r="G62" s="614"/>
      <c r="H62" s="614"/>
      <c r="I62" s="614"/>
      <c r="J62" s="614"/>
      <c r="K62" s="614"/>
      <c r="L62" s="614"/>
      <c r="M62" s="614"/>
      <c r="N62" s="614"/>
      <c r="O62" s="614"/>
      <c r="P62" s="614"/>
      <c r="Q62" s="614"/>
    </row>
    <row r="63" spans="1:17" ht="12.75">
      <c r="A63" s="614" t="s">
        <v>91</v>
      </c>
      <c r="B63" s="614"/>
      <c r="C63" s="614"/>
      <c r="D63" s="614"/>
      <c r="E63" s="614"/>
      <c r="F63" s="614"/>
      <c r="G63" s="614"/>
      <c r="H63" s="614"/>
      <c r="I63" s="614"/>
      <c r="J63" s="614"/>
      <c r="K63" s="614"/>
      <c r="L63" s="614"/>
      <c r="M63" s="614"/>
      <c r="N63" s="614"/>
      <c r="O63" s="614"/>
      <c r="P63" s="614"/>
      <c r="Q63" s="614"/>
    </row>
    <row r="64" spans="1:17" ht="12.75">
      <c r="A64" s="615" t="s">
        <v>252</v>
      </c>
      <c r="B64" s="614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4"/>
      <c r="P64" s="614"/>
      <c r="Q64" s="614"/>
    </row>
    <row r="65" spans="1:17" ht="12.75">
      <c r="A65" s="615" t="s">
        <v>253</v>
      </c>
      <c r="B65" s="614"/>
      <c r="C65" s="614"/>
      <c r="D65" s="614"/>
      <c r="E65" s="614"/>
      <c r="F65" s="614"/>
      <c r="G65" s="614"/>
      <c r="H65" s="614"/>
      <c r="I65" s="614"/>
      <c r="J65" s="614"/>
      <c r="K65" s="614"/>
      <c r="L65" s="614"/>
      <c r="M65" s="614"/>
      <c r="N65" s="614"/>
      <c r="O65" s="614"/>
      <c r="P65" s="614"/>
      <c r="Q65" s="614"/>
    </row>
    <row r="66" spans="1:17" ht="12.75">
      <c r="A66" s="615" t="s">
        <v>317</v>
      </c>
      <c r="B66" s="614"/>
      <c r="C66" s="614"/>
      <c r="D66" s="614"/>
      <c r="E66" s="614"/>
      <c r="F66" s="614"/>
      <c r="G66" s="614"/>
      <c r="H66" s="614"/>
      <c r="I66" s="614"/>
      <c r="J66" s="614"/>
      <c r="K66" s="614"/>
      <c r="L66" s="614"/>
      <c r="M66" s="614"/>
      <c r="N66" s="614"/>
      <c r="O66" s="614"/>
      <c r="P66" s="614"/>
      <c r="Q66" s="614"/>
    </row>
    <row r="67" spans="1:17" ht="12.75">
      <c r="A67" s="574" t="s">
        <v>244</v>
      </c>
      <c r="B67" s="614"/>
      <c r="C67" s="614"/>
      <c r="D67" s="614"/>
      <c r="E67" s="614"/>
      <c r="F67" s="614"/>
      <c r="G67" s="614"/>
      <c r="H67" s="614"/>
      <c r="I67" s="614"/>
      <c r="J67" s="614"/>
      <c r="K67" s="614"/>
      <c r="L67" s="614"/>
      <c r="M67" s="614"/>
      <c r="N67" s="614"/>
      <c r="O67" s="614"/>
      <c r="P67" s="570" t="s">
        <v>255</v>
      </c>
      <c r="Q67" s="614"/>
    </row>
    <row r="68" spans="1:17" ht="12.75">
      <c r="A68" s="615" t="s">
        <v>318</v>
      </c>
      <c r="B68" s="614"/>
      <c r="C68" s="614"/>
      <c r="D68" s="614"/>
      <c r="E68" s="614"/>
      <c r="F68" s="614"/>
      <c r="G68" s="614"/>
      <c r="H68" s="614"/>
      <c r="I68" s="614"/>
      <c r="J68" s="614"/>
      <c r="K68" s="614"/>
      <c r="L68" s="614"/>
      <c r="M68" s="614"/>
      <c r="N68" s="614"/>
      <c r="O68" s="614"/>
      <c r="P68" s="614"/>
      <c r="Q68" s="614"/>
    </row>
    <row r="69" spans="1:17" ht="12.75">
      <c r="A69" s="614"/>
      <c r="B69" s="614"/>
      <c r="C69" s="614"/>
      <c r="D69" s="614"/>
      <c r="E69" s="614"/>
      <c r="F69" s="614"/>
      <c r="G69" s="614"/>
      <c r="H69" s="614"/>
      <c r="I69" s="614"/>
      <c r="J69" s="614"/>
      <c r="K69" s="614"/>
      <c r="L69" s="614"/>
      <c r="M69" s="614"/>
      <c r="N69" s="614"/>
      <c r="O69" s="614"/>
      <c r="P69" s="614"/>
      <c r="Q69" s="614"/>
    </row>
    <row r="70" spans="1:17" ht="12.75">
      <c r="A70" s="614"/>
      <c r="B70" s="614"/>
      <c r="C70" s="614"/>
      <c r="D70" s="614"/>
      <c r="E70" s="614"/>
      <c r="F70" s="614"/>
      <c r="G70" s="614"/>
      <c r="H70" s="614"/>
      <c r="I70" s="614"/>
      <c r="J70" s="614"/>
      <c r="K70" s="614"/>
      <c r="L70" s="614"/>
      <c r="M70" s="614"/>
      <c r="N70" s="614"/>
      <c r="O70" s="614"/>
      <c r="P70" s="614"/>
      <c r="Q70" s="614"/>
    </row>
  </sheetData>
  <sheetProtection password="C2F7" sheet="1" objects="1" scenarios="1"/>
  <printOptions/>
  <pageMargins left="0.5511811023622047" right="0.35433070866141736" top="0.984251968503937" bottom="0.5905511811023623" header="0.5118110236220472" footer="0.5118110236220472"/>
  <pageSetup fitToHeight="1" fitToWidth="1" horizontalDpi="600" verticalDpi="600" orientation="landscape" paperSize="9" scale="5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4"/>
  <sheetViews>
    <sheetView workbookViewId="0" topLeftCell="A1">
      <selection activeCell="A1" sqref="A1"/>
    </sheetView>
  </sheetViews>
  <sheetFormatPr defaultColWidth="9.140625" defaultRowHeight="12.75"/>
  <cols>
    <col min="1" max="1" width="14.28125" style="158" customWidth="1"/>
    <col min="2" max="2" width="11.00390625" style="158" customWidth="1"/>
    <col min="3" max="3" width="11.421875" style="158" customWidth="1"/>
    <col min="4" max="4" width="13.28125" style="158" customWidth="1"/>
    <col min="5" max="5" width="13.140625" style="158" customWidth="1"/>
    <col min="6" max="7" width="11.7109375" style="158" customWidth="1"/>
    <col min="8" max="9" width="10.7109375" style="158" customWidth="1"/>
    <col min="10" max="10" width="9.57421875" style="158" customWidth="1"/>
    <col min="11" max="11" width="13.57421875" style="158" customWidth="1"/>
    <col min="12" max="12" width="14.421875" style="158" hidden="1" customWidth="1"/>
    <col min="13" max="13" width="20.00390625" style="158" customWidth="1"/>
    <col min="14" max="14" width="13.28125" style="158" customWidth="1"/>
    <col min="15" max="15" width="13.00390625" style="158" customWidth="1"/>
    <col min="16" max="16" width="11.8515625" style="158" customWidth="1"/>
    <col min="17" max="17" width="11.57421875" style="158" customWidth="1"/>
    <col min="18" max="18" width="12.28125" style="158" customWidth="1"/>
    <col min="19" max="19" width="14.140625" style="158" customWidth="1"/>
    <col min="20" max="20" width="11.421875" style="158" customWidth="1"/>
    <col min="21" max="22" width="10.7109375" style="158" customWidth="1"/>
    <col min="23" max="16384" width="9.140625" style="158" customWidth="1"/>
  </cols>
  <sheetData>
    <row r="1" spans="1:9" ht="18">
      <c r="A1" s="157" t="s">
        <v>169</v>
      </c>
      <c r="F1" s="157"/>
      <c r="G1" s="157"/>
      <c r="H1" s="157"/>
      <c r="I1" s="157"/>
    </row>
    <row r="2" ht="12.75"/>
    <row r="3" ht="12.75"/>
    <row r="4" spans="1:17" ht="18">
      <c r="A4" s="157" t="s">
        <v>0</v>
      </c>
      <c r="B4" s="159"/>
      <c r="C4" s="477"/>
      <c r="D4" s="477"/>
      <c r="E4" s="478"/>
      <c r="F4" s="159" t="s">
        <v>54</v>
      </c>
      <c r="G4" s="159"/>
      <c r="H4" s="159"/>
      <c r="I4" s="479">
        <v>0.073</v>
      </c>
      <c r="J4" s="160"/>
      <c r="O4" s="161"/>
      <c r="Q4" s="490" t="s">
        <v>15</v>
      </c>
    </row>
    <row r="5" spans="1:17" ht="18">
      <c r="A5" s="157" t="s">
        <v>1</v>
      </c>
      <c r="B5" s="159"/>
      <c r="C5" s="477"/>
      <c r="D5" s="477"/>
      <c r="E5" s="478"/>
      <c r="F5" s="159" t="s">
        <v>242</v>
      </c>
      <c r="G5" s="159"/>
      <c r="H5" s="159"/>
      <c r="I5" s="480">
        <v>365</v>
      </c>
      <c r="J5" s="159"/>
      <c r="Q5" s="162"/>
    </row>
    <row r="6" spans="1:13" ht="15">
      <c r="A6" s="159"/>
      <c r="B6" s="159"/>
      <c r="C6" s="159"/>
      <c r="D6" s="159"/>
      <c r="E6" s="159"/>
      <c r="F6" s="159"/>
      <c r="G6" s="159"/>
      <c r="H6" s="159"/>
      <c r="I6" s="159"/>
      <c r="J6" s="159"/>
      <c r="M6" s="163"/>
    </row>
    <row r="7" ht="12.75"/>
    <row r="8" spans="1:19" ht="12.75">
      <c r="A8" s="164" t="s">
        <v>12</v>
      </c>
      <c r="B8" s="164" t="s">
        <v>12</v>
      </c>
      <c r="C8" s="164" t="s">
        <v>19</v>
      </c>
      <c r="D8" s="165" t="s">
        <v>21</v>
      </c>
      <c r="E8" s="164" t="s">
        <v>170</v>
      </c>
      <c r="F8" s="164" t="s">
        <v>10</v>
      </c>
      <c r="G8" s="164" t="s">
        <v>241</v>
      </c>
      <c r="H8" s="164" t="s">
        <v>10</v>
      </c>
      <c r="I8" s="164" t="s">
        <v>36</v>
      </c>
      <c r="J8" s="164" t="s">
        <v>71</v>
      </c>
      <c r="K8" s="166" t="s">
        <v>72</v>
      </c>
      <c r="L8" s="166"/>
      <c r="M8" s="167" t="s">
        <v>73</v>
      </c>
      <c r="N8" s="168" t="s">
        <v>163</v>
      </c>
      <c r="O8" s="164" t="s">
        <v>13</v>
      </c>
      <c r="P8" s="169" t="s">
        <v>25</v>
      </c>
      <c r="Q8" s="169" t="s">
        <v>26</v>
      </c>
      <c r="R8" s="169" t="s">
        <v>38</v>
      </c>
      <c r="S8" s="169" t="s">
        <v>30</v>
      </c>
    </row>
    <row r="9" spans="1:19" ht="12.75">
      <c r="A9" s="170"/>
      <c r="B9" s="170" t="s">
        <v>2</v>
      </c>
      <c r="C9" s="170" t="s">
        <v>171</v>
      </c>
      <c r="D9" s="170" t="s">
        <v>171</v>
      </c>
      <c r="E9" s="170" t="s">
        <v>172</v>
      </c>
      <c r="F9" s="170" t="s">
        <v>173</v>
      </c>
      <c r="G9" s="170" t="s">
        <v>172</v>
      </c>
      <c r="H9" s="170" t="s">
        <v>128</v>
      </c>
      <c r="I9" s="170" t="s">
        <v>13</v>
      </c>
      <c r="J9" s="170"/>
      <c r="K9" s="164" t="s">
        <v>36</v>
      </c>
      <c r="L9" s="164"/>
      <c r="M9" s="164" t="s">
        <v>78</v>
      </c>
      <c r="N9" s="164" t="s">
        <v>38</v>
      </c>
      <c r="O9" s="170" t="s">
        <v>14</v>
      </c>
      <c r="P9" s="171"/>
      <c r="Q9" s="171" t="s">
        <v>14</v>
      </c>
      <c r="R9" s="171" t="s">
        <v>27</v>
      </c>
      <c r="S9" s="171" t="s">
        <v>31</v>
      </c>
    </row>
    <row r="10" spans="1:19" ht="12.75">
      <c r="A10" s="172"/>
      <c r="B10" s="172"/>
      <c r="C10" s="172" t="s">
        <v>174</v>
      </c>
      <c r="D10" s="172" t="s">
        <v>174</v>
      </c>
      <c r="E10" s="172" t="s">
        <v>171</v>
      </c>
      <c r="F10" s="172" t="s">
        <v>175</v>
      </c>
      <c r="G10" s="172" t="s">
        <v>5</v>
      </c>
      <c r="H10" s="172" t="s">
        <v>12</v>
      </c>
      <c r="I10" s="172" t="s">
        <v>14</v>
      </c>
      <c r="J10" s="172"/>
      <c r="K10" s="172" t="s">
        <v>82</v>
      </c>
      <c r="L10" s="172"/>
      <c r="M10" s="172" t="s">
        <v>82</v>
      </c>
      <c r="N10" s="172" t="s">
        <v>82</v>
      </c>
      <c r="O10" s="172"/>
      <c r="P10" s="173"/>
      <c r="Q10" s="173"/>
      <c r="R10" s="173" t="s">
        <v>28</v>
      </c>
      <c r="S10" s="173" t="s">
        <v>14</v>
      </c>
    </row>
    <row r="11" spans="1:19" ht="12.75">
      <c r="A11" s="174"/>
      <c r="B11" s="174"/>
      <c r="C11" s="174"/>
      <c r="D11" s="175" t="s">
        <v>39</v>
      </c>
      <c r="E11" s="176"/>
      <c r="F11" s="176"/>
      <c r="G11" s="176"/>
      <c r="H11" s="176"/>
      <c r="I11" s="176"/>
      <c r="J11" s="175" t="s">
        <v>84</v>
      </c>
      <c r="K11" s="175" t="s">
        <v>85</v>
      </c>
      <c r="L11" s="176"/>
      <c r="M11" s="175" t="s">
        <v>86</v>
      </c>
      <c r="N11" s="175" t="s">
        <v>87</v>
      </c>
      <c r="O11" s="175"/>
      <c r="P11" s="175" t="s">
        <v>58</v>
      </c>
      <c r="Q11" s="174"/>
      <c r="R11" s="309">
        <v>0.485</v>
      </c>
      <c r="S11" s="310">
        <v>1.9417</v>
      </c>
    </row>
    <row r="12" spans="1:19" ht="12.75">
      <c r="A12" s="481" t="s">
        <v>17</v>
      </c>
      <c r="B12" s="482">
        <v>26</v>
      </c>
      <c r="C12" s="483">
        <v>60000</v>
      </c>
      <c r="D12" s="483">
        <v>40000</v>
      </c>
      <c r="E12" s="484">
        <f>SUM(C12+D12)/2</f>
        <v>50000</v>
      </c>
      <c r="F12" s="485">
        <v>0.05</v>
      </c>
      <c r="G12" s="486">
        <v>183</v>
      </c>
      <c r="H12" s="487">
        <f aca="true" t="shared" si="0" ref="H12:H54">SUM((E12*F12)*(G12/I$5))</f>
        <v>1253.4246575342468</v>
      </c>
      <c r="I12" s="487">
        <f aca="true" t="shared" si="1" ref="I12:I54">IF(((E12*I$4)*(G12/I$5))&lt;0,"$0",((E12*I$4)*(G12/I$5)))</f>
        <v>1830</v>
      </c>
      <c r="J12" s="488">
        <v>0.6</v>
      </c>
      <c r="K12" s="484">
        <f aca="true" t="shared" si="2" ref="K12:K54">SUM((J12*E12)*I$4*(G12/I$5))</f>
        <v>1098</v>
      </c>
      <c r="L12" s="484">
        <f>SUM(I12-H12)</f>
        <v>576.5753424657532</v>
      </c>
      <c r="M12" s="484">
        <f>IF((K12-L12)&lt;0,0,(K12-L12))</f>
        <v>521.4246575342468</v>
      </c>
      <c r="N12" s="484">
        <f>SUM(K12-M12)</f>
        <v>576.5753424657532</v>
      </c>
      <c r="O12" s="484">
        <f>IF(I12-N12-H12&lt;0,"$0",(I12-N12-H12))</f>
        <v>0</v>
      </c>
      <c r="P12" s="489">
        <v>2</v>
      </c>
      <c r="Q12" s="484">
        <f>SUM(O12*1.94127)</f>
        <v>0</v>
      </c>
      <c r="R12" s="484">
        <f aca="true" t="shared" si="3" ref="R12:R54">SUM(Q12*0.485)</f>
        <v>0</v>
      </c>
      <c r="S12" s="484">
        <f>SUM(O12*1.9417)</f>
        <v>0</v>
      </c>
    </row>
    <row r="13" spans="1:19" ht="12.75">
      <c r="A13" s="492" t="s">
        <v>17</v>
      </c>
      <c r="B13" s="616">
        <v>26</v>
      </c>
      <c r="C13" s="493">
        <v>40000</v>
      </c>
      <c r="D13" s="493">
        <v>40000</v>
      </c>
      <c r="E13" s="484">
        <f aca="true" t="shared" si="4" ref="E13:E54">SUM(C13+D13)/2</f>
        <v>40000</v>
      </c>
      <c r="F13" s="617">
        <v>0.01</v>
      </c>
      <c r="G13" s="618">
        <v>365</v>
      </c>
      <c r="H13" s="487">
        <f t="shared" si="0"/>
        <v>400</v>
      </c>
      <c r="I13" s="487">
        <f t="shared" si="1"/>
        <v>2920</v>
      </c>
      <c r="J13" s="619">
        <v>0.8</v>
      </c>
      <c r="K13" s="484">
        <f t="shared" si="2"/>
        <v>2336</v>
      </c>
      <c r="L13" s="484">
        <f aca="true" t="shared" si="5" ref="L13:L54">SUM(I13-H13)</f>
        <v>2520</v>
      </c>
      <c r="M13" s="484">
        <f>IF((K13-L13)&lt;0,0,(K13-L13))</f>
        <v>0</v>
      </c>
      <c r="N13" s="484">
        <f aca="true" t="shared" si="6" ref="N13:N54">SUM(K13-M13)</f>
        <v>2336</v>
      </c>
      <c r="O13" s="484">
        <f aca="true" t="shared" si="7" ref="O13:O54">IF(I13-N13-H13&lt;0,"$0",(I13-N13-H13))</f>
        <v>184</v>
      </c>
      <c r="P13" s="489">
        <v>2</v>
      </c>
      <c r="Q13" s="484">
        <f aca="true" t="shared" si="8" ref="Q13:Q54">SUM(O13*1.94127)</f>
        <v>357.19368000000003</v>
      </c>
      <c r="R13" s="484">
        <f t="shared" si="3"/>
        <v>173.2389348</v>
      </c>
      <c r="S13" s="484">
        <f aca="true" t="shared" si="9" ref="S13:S34">SUM(O13*1.9417)</f>
        <v>357.2728</v>
      </c>
    </row>
    <row r="14" spans="1:19" ht="12.75">
      <c r="A14" s="492"/>
      <c r="B14" s="616"/>
      <c r="C14" s="493"/>
      <c r="D14" s="493"/>
      <c r="E14" s="484">
        <f t="shared" si="4"/>
        <v>0</v>
      </c>
      <c r="F14" s="617">
        <v>0</v>
      </c>
      <c r="G14" s="618"/>
      <c r="H14" s="487">
        <f t="shared" si="0"/>
        <v>0</v>
      </c>
      <c r="I14" s="487">
        <f t="shared" si="1"/>
        <v>0</v>
      </c>
      <c r="J14" s="619"/>
      <c r="K14" s="484">
        <f t="shared" si="2"/>
        <v>0</v>
      </c>
      <c r="L14" s="484">
        <f t="shared" si="5"/>
        <v>0</v>
      </c>
      <c r="M14" s="484">
        <f aca="true" t="shared" si="10" ref="M14:M54">IF((K14-L14)&lt;0,0,(K14-L14))</f>
        <v>0</v>
      </c>
      <c r="N14" s="484">
        <f t="shared" si="6"/>
        <v>0</v>
      </c>
      <c r="O14" s="484">
        <f t="shared" si="7"/>
        <v>0</v>
      </c>
      <c r="P14" s="489">
        <v>2</v>
      </c>
      <c r="Q14" s="484">
        <f t="shared" si="8"/>
        <v>0</v>
      </c>
      <c r="R14" s="484">
        <f t="shared" si="3"/>
        <v>0</v>
      </c>
      <c r="S14" s="484">
        <f t="shared" si="9"/>
        <v>0</v>
      </c>
    </row>
    <row r="15" spans="1:19" ht="12.75">
      <c r="A15" s="492"/>
      <c r="B15" s="616"/>
      <c r="C15" s="493"/>
      <c r="D15" s="493"/>
      <c r="E15" s="484">
        <f t="shared" si="4"/>
        <v>0</v>
      </c>
      <c r="F15" s="617">
        <v>0</v>
      </c>
      <c r="G15" s="618"/>
      <c r="H15" s="487">
        <f t="shared" si="0"/>
        <v>0</v>
      </c>
      <c r="I15" s="487">
        <f t="shared" si="1"/>
        <v>0</v>
      </c>
      <c r="J15" s="619"/>
      <c r="K15" s="484">
        <f t="shared" si="2"/>
        <v>0</v>
      </c>
      <c r="L15" s="484">
        <f t="shared" si="5"/>
        <v>0</v>
      </c>
      <c r="M15" s="484">
        <f t="shared" si="10"/>
        <v>0</v>
      </c>
      <c r="N15" s="484">
        <f t="shared" si="6"/>
        <v>0</v>
      </c>
      <c r="O15" s="484">
        <f t="shared" si="7"/>
        <v>0</v>
      </c>
      <c r="P15" s="489">
        <v>2</v>
      </c>
      <c r="Q15" s="484">
        <f t="shared" si="8"/>
        <v>0</v>
      </c>
      <c r="R15" s="484">
        <f t="shared" si="3"/>
        <v>0</v>
      </c>
      <c r="S15" s="484">
        <f t="shared" si="9"/>
        <v>0</v>
      </c>
    </row>
    <row r="16" spans="1:19" ht="12.75">
      <c r="A16" s="492"/>
      <c r="B16" s="616"/>
      <c r="C16" s="493"/>
      <c r="D16" s="493"/>
      <c r="E16" s="484">
        <f t="shared" si="4"/>
        <v>0</v>
      </c>
      <c r="F16" s="617">
        <v>0</v>
      </c>
      <c r="G16" s="618"/>
      <c r="H16" s="487">
        <f t="shared" si="0"/>
        <v>0</v>
      </c>
      <c r="I16" s="487">
        <f t="shared" si="1"/>
        <v>0</v>
      </c>
      <c r="J16" s="619"/>
      <c r="K16" s="484">
        <f t="shared" si="2"/>
        <v>0</v>
      </c>
      <c r="L16" s="484">
        <f t="shared" si="5"/>
        <v>0</v>
      </c>
      <c r="M16" s="484">
        <f t="shared" si="10"/>
        <v>0</v>
      </c>
      <c r="N16" s="484">
        <f t="shared" si="6"/>
        <v>0</v>
      </c>
      <c r="O16" s="484">
        <f t="shared" si="7"/>
        <v>0</v>
      </c>
      <c r="P16" s="489">
        <v>2</v>
      </c>
      <c r="Q16" s="484">
        <f t="shared" si="8"/>
        <v>0</v>
      </c>
      <c r="R16" s="484">
        <f t="shared" si="3"/>
        <v>0</v>
      </c>
      <c r="S16" s="484">
        <f t="shared" si="9"/>
        <v>0</v>
      </c>
    </row>
    <row r="17" spans="1:19" ht="12.75">
      <c r="A17" s="492"/>
      <c r="B17" s="616"/>
      <c r="C17" s="493"/>
      <c r="D17" s="493"/>
      <c r="E17" s="484">
        <f t="shared" si="4"/>
        <v>0</v>
      </c>
      <c r="F17" s="617">
        <f aca="true" t="shared" si="11" ref="F17:F34">SUM(D17-E17)</f>
        <v>0</v>
      </c>
      <c r="G17" s="618"/>
      <c r="H17" s="487">
        <f t="shared" si="0"/>
        <v>0</v>
      </c>
      <c r="I17" s="487">
        <f t="shared" si="1"/>
        <v>0</v>
      </c>
      <c r="J17" s="619"/>
      <c r="K17" s="484">
        <f t="shared" si="2"/>
        <v>0</v>
      </c>
      <c r="L17" s="484">
        <f t="shared" si="5"/>
        <v>0</v>
      </c>
      <c r="M17" s="484">
        <f t="shared" si="10"/>
        <v>0</v>
      </c>
      <c r="N17" s="484">
        <f t="shared" si="6"/>
        <v>0</v>
      </c>
      <c r="O17" s="484">
        <f t="shared" si="7"/>
        <v>0</v>
      </c>
      <c r="P17" s="489">
        <v>2</v>
      </c>
      <c r="Q17" s="484">
        <f t="shared" si="8"/>
        <v>0</v>
      </c>
      <c r="R17" s="484">
        <f t="shared" si="3"/>
        <v>0</v>
      </c>
      <c r="S17" s="484">
        <f t="shared" si="9"/>
        <v>0</v>
      </c>
    </row>
    <row r="18" spans="1:19" ht="12.75">
      <c r="A18" s="492"/>
      <c r="B18" s="616"/>
      <c r="C18" s="493"/>
      <c r="D18" s="493"/>
      <c r="E18" s="484">
        <f t="shared" si="4"/>
        <v>0</v>
      </c>
      <c r="F18" s="617">
        <f t="shared" si="11"/>
        <v>0</v>
      </c>
      <c r="G18" s="618"/>
      <c r="H18" s="487">
        <f t="shared" si="0"/>
        <v>0</v>
      </c>
      <c r="I18" s="487">
        <f t="shared" si="1"/>
        <v>0</v>
      </c>
      <c r="J18" s="619"/>
      <c r="K18" s="484">
        <f t="shared" si="2"/>
        <v>0</v>
      </c>
      <c r="L18" s="484">
        <f t="shared" si="5"/>
        <v>0</v>
      </c>
      <c r="M18" s="484">
        <f t="shared" si="10"/>
        <v>0</v>
      </c>
      <c r="N18" s="484">
        <f t="shared" si="6"/>
        <v>0</v>
      </c>
      <c r="O18" s="484">
        <f t="shared" si="7"/>
        <v>0</v>
      </c>
      <c r="P18" s="489">
        <v>2</v>
      </c>
      <c r="Q18" s="484">
        <f t="shared" si="8"/>
        <v>0</v>
      </c>
      <c r="R18" s="484">
        <f t="shared" si="3"/>
        <v>0</v>
      </c>
      <c r="S18" s="484">
        <f t="shared" si="9"/>
        <v>0</v>
      </c>
    </row>
    <row r="19" spans="1:19" ht="12.75">
      <c r="A19" s="492"/>
      <c r="B19" s="616"/>
      <c r="C19" s="493"/>
      <c r="D19" s="493"/>
      <c r="E19" s="484">
        <f t="shared" si="4"/>
        <v>0</v>
      </c>
      <c r="F19" s="617">
        <f t="shared" si="11"/>
        <v>0</v>
      </c>
      <c r="G19" s="618"/>
      <c r="H19" s="487">
        <f t="shared" si="0"/>
        <v>0</v>
      </c>
      <c r="I19" s="487">
        <f t="shared" si="1"/>
        <v>0</v>
      </c>
      <c r="J19" s="619"/>
      <c r="K19" s="484">
        <f t="shared" si="2"/>
        <v>0</v>
      </c>
      <c r="L19" s="484">
        <f t="shared" si="5"/>
        <v>0</v>
      </c>
      <c r="M19" s="484">
        <f t="shared" si="10"/>
        <v>0</v>
      </c>
      <c r="N19" s="484">
        <f t="shared" si="6"/>
        <v>0</v>
      </c>
      <c r="O19" s="484">
        <f t="shared" si="7"/>
        <v>0</v>
      </c>
      <c r="P19" s="489">
        <v>2</v>
      </c>
      <c r="Q19" s="484">
        <f t="shared" si="8"/>
        <v>0</v>
      </c>
      <c r="R19" s="484">
        <f t="shared" si="3"/>
        <v>0</v>
      </c>
      <c r="S19" s="484">
        <f t="shared" si="9"/>
        <v>0</v>
      </c>
    </row>
    <row r="20" spans="1:19" ht="12.75">
      <c r="A20" s="492"/>
      <c r="B20" s="616"/>
      <c r="C20" s="493"/>
      <c r="D20" s="493"/>
      <c r="E20" s="484">
        <f t="shared" si="4"/>
        <v>0</v>
      </c>
      <c r="F20" s="617">
        <f t="shared" si="11"/>
        <v>0</v>
      </c>
      <c r="G20" s="618"/>
      <c r="H20" s="487">
        <f t="shared" si="0"/>
        <v>0</v>
      </c>
      <c r="I20" s="487">
        <f t="shared" si="1"/>
        <v>0</v>
      </c>
      <c r="J20" s="619"/>
      <c r="K20" s="484">
        <f t="shared" si="2"/>
        <v>0</v>
      </c>
      <c r="L20" s="484">
        <f t="shared" si="5"/>
        <v>0</v>
      </c>
      <c r="M20" s="484">
        <f t="shared" si="10"/>
        <v>0</v>
      </c>
      <c r="N20" s="484">
        <f t="shared" si="6"/>
        <v>0</v>
      </c>
      <c r="O20" s="484">
        <f t="shared" si="7"/>
        <v>0</v>
      </c>
      <c r="P20" s="489">
        <v>2</v>
      </c>
      <c r="Q20" s="484">
        <f t="shared" si="8"/>
        <v>0</v>
      </c>
      <c r="R20" s="484">
        <f t="shared" si="3"/>
        <v>0</v>
      </c>
      <c r="S20" s="484">
        <f t="shared" si="9"/>
        <v>0</v>
      </c>
    </row>
    <row r="21" spans="1:19" ht="12.75">
      <c r="A21" s="492"/>
      <c r="B21" s="616"/>
      <c r="C21" s="493"/>
      <c r="D21" s="493"/>
      <c r="E21" s="484">
        <f t="shared" si="4"/>
        <v>0</v>
      </c>
      <c r="F21" s="617">
        <f t="shared" si="11"/>
        <v>0</v>
      </c>
      <c r="G21" s="618"/>
      <c r="H21" s="487">
        <f t="shared" si="0"/>
        <v>0</v>
      </c>
      <c r="I21" s="487">
        <f t="shared" si="1"/>
        <v>0</v>
      </c>
      <c r="J21" s="619"/>
      <c r="K21" s="484">
        <f t="shared" si="2"/>
        <v>0</v>
      </c>
      <c r="L21" s="484">
        <f t="shared" si="5"/>
        <v>0</v>
      </c>
      <c r="M21" s="484">
        <f t="shared" si="10"/>
        <v>0</v>
      </c>
      <c r="N21" s="484">
        <f t="shared" si="6"/>
        <v>0</v>
      </c>
      <c r="O21" s="484">
        <f t="shared" si="7"/>
        <v>0</v>
      </c>
      <c r="P21" s="489">
        <v>2</v>
      </c>
      <c r="Q21" s="484">
        <f t="shared" si="8"/>
        <v>0</v>
      </c>
      <c r="R21" s="484">
        <f t="shared" si="3"/>
        <v>0</v>
      </c>
      <c r="S21" s="484">
        <f t="shared" si="9"/>
        <v>0</v>
      </c>
    </row>
    <row r="22" spans="1:19" ht="12.75">
      <c r="A22" s="492"/>
      <c r="B22" s="616"/>
      <c r="C22" s="493"/>
      <c r="D22" s="493"/>
      <c r="E22" s="484">
        <f t="shared" si="4"/>
        <v>0</v>
      </c>
      <c r="F22" s="617">
        <f t="shared" si="11"/>
        <v>0</v>
      </c>
      <c r="G22" s="618"/>
      <c r="H22" s="487">
        <f t="shared" si="0"/>
        <v>0</v>
      </c>
      <c r="I22" s="487">
        <f t="shared" si="1"/>
        <v>0</v>
      </c>
      <c r="J22" s="619"/>
      <c r="K22" s="484">
        <f t="shared" si="2"/>
        <v>0</v>
      </c>
      <c r="L22" s="484">
        <f t="shared" si="5"/>
        <v>0</v>
      </c>
      <c r="M22" s="484">
        <f t="shared" si="10"/>
        <v>0</v>
      </c>
      <c r="N22" s="484">
        <f t="shared" si="6"/>
        <v>0</v>
      </c>
      <c r="O22" s="484">
        <f t="shared" si="7"/>
        <v>0</v>
      </c>
      <c r="P22" s="489">
        <v>2</v>
      </c>
      <c r="Q22" s="484">
        <f t="shared" si="8"/>
        <v>0</v>
      </c>
      <c r="R22" s="484">
        <f t="shared" si="3"/>
        <v>0</v>
      </c>
      <c r="S22" s="484">
        <f t="shared" si="9"/>
        <v>0</v>
      </c>
    </row>
    <row r="23" spans="1:19" ht="12.75">
      <c r="A23" s="492"/>
      <c r="B23" s="616"/>
      <c r="C23" s="493"/>
      <c r="D23" s="493"/>
      <c r="E23" s="484">
        <f t="shared" si="4"/>
        <v>0</v>
      </c>
      <c r="F23" s="617">
        <f t="shared" si="11"/>
        <v>0</v>
      </c>
      <c r="G23" s="618"/>
      <c r="H23" s="487">
        <f t="shared" si="0"/>
        <v>0</v>
      </c>
      <c r="I23" s="487">
        <f t="shared" si="1"/>
        <v>0</v>
      </c>
      <c r="J23" s="619"/>
      <c r="K23" s="484">
        <f t="shared" si="2"/>
        <v>0</v>
      </c>
      <c r="L23" s="484">
        <f t="shared" si="5"/>
        <v>0</v>
      </c>
      <c r="M23" s="484">
        <f t="shared" si="10"/>
        <v>0</v>
      </c>
      <c r="N23" s="484">
        <f t="shared" si="6"/>
        <v>0</v>
      </c>
      <c r="O23" s="484">
        <f t="shared" si="7"/>
        <v>0</v>
      </c>
      <c r="P23" s="489">
        <v>2</v>
      </c>
      <c r="Q23" s="484">
        <f t="shared" si="8"/>
        <v>0</v>
      </c>
      <c r="R23" s="484">
        <f t="shared" si="3"/>
        <v>0</v>
      </c>
      <c r="S23" s="484">
        <f t="shared" si="9"/>
        <v>0</v>
      </c>
    </row>
    <row r="24" spans="1:19" ht="12.75">
      <c r="A24" s="492"/>
      <c r="B24" s="616"/>
      <c r="C24" s="493"/>
      <c r="D24" s="493"/>
      <c r="E24" s="484">
        <f t="shared" si="4"/>
        <v>0</v>
      </c>
      <c r="F24" s="617">
        <f t="shared" si="11"/>
        <v>0</v>
      </c>
      <c r="G24" s="618"/>
      <c r="H24" s="487">
        <f t="shared" si="0"/>
        <v>0</v>
      </c>
      <c r="I24" s="487">
        <f t="shared" si="1"/>
        <v>0</v>
      </c>
      <c r="J24" s="619"/>
      <c r="K24" s="484">
        <f t="shared" si="2"/>
        <v>0</v>
      </c>
      <c r="L24" s="484">
        <f t="shared" si="5"/>
        <v>0</v>
      </c>
      <c r="M24" s="484">
        <f t="shared" si="10"/>
        <v>0</v>
      </c>
      <c r="N24" s="484">
        <f t="shared" si="6"/>
        <v>0</v>
      </c>
      <c r="O24" s="484">
        <f t="shared" si="7"/>
        <v>0</v>
      </c>
      <c r="P24" s="489">
        <v>2</v>
      </c>
      <c r="Q24" s="484">
        <f t="shared" si="8"/>
        <v>0</v>
      </c>
      <c r="R24" s="484">
        <f t="shared" si="3"/>
        <v>0</v>
      </c>
      <c r="S24" s="484">
        <f t="shared" si="9"/>
        <v>0</v>
      </c>
    </row>
    <row r="25" spans="1:19" ht="12.75">
      <c r="A25" s="492"/>
      <c r="B25" s="616"/>
      <c r="C25" s="493"/>
      <c r="D25" s="493"/>
      <c r="E25" s="484">
        <f t="shared" si="4"/>
        <v>0</v>
      </c>
      <c r="F25" s="617">
        <f t="shared" si="11"/>
        <v>0</v>
      </c>
      <c r="G25" s="618"/>
      <c r="H25" s="487">
        <f t="shared" si="0"/>
        <v>0</v>
      </c>
      <c r="I25" s="487">
        <f t="shared" si="1"/>
        <v>0</v>
      </c>
      <c r="J25" s="619"/>
      <c r="K25" s="484">
        <f t="shared" si="2"/>
        <v>0</v>
      </c>
      <c r="L25" s="484">
        <f t="shared" si="5"/>
        <v>0</v>
      </c>
      <c r="M25" s="484">
        <f t="shared" si="10"/>
        <v>0</v>
      </c>
      <c r="N25" s="484">
        <f t="shared" si="6"/>
        <v>0</v>
      </c>
      <c r="O25" s="484">
        <f t="shared" si="7"/>
        <v>0</v>
      </c>
      <c r="P25" s="489">
        <v>2</v>
      </c>
      <c r="Q25" s="484">
        <f t="shared" si="8"/>
        <v>0</v>
      </c>
      <c r="R25" s="484">
        <f t="shared" si="3"/>
        <v>0</v>
      </c>
      <c r="S25" s="484">
        <f t="shared" si="9"/>
        <v>0</v>
      </c>
    </row>
    <row r="26" spans="1:19" ht="12.75">
      <c r="A26" s="492"/>
      <c r="B26" s="616"/>
      <c r="C26" s="493"/>
      <c r="D26" s="493"/>
      <c r="E26" s="484">
        <f t="shared" si="4"/>
        <v>0</v>
      </c>
      <c r="F26" s="617">
        <f t="shared" si="11"/>
        <v>0</v>
      </c>
      <c r="G26" s="618"/>
      <c r="H26" s="487">
        <f t="shared" si="0"/>
        <v>0</v>
      </c>
      <c r="I26" s="487">
        <f t="shared" si="1"/>
        <v>0</v>
      </c>
      <c r="J26" s="619"/>
      <c r="K26" s="484">
        <f t="shared" si="2"/>
        <v>0</v>
      </c>
      <c r="L26" s="484">
        <f t="shared" si="5"/>
        <v>0</v>
      </c>
      <c r="M26" s="484">
        <f t="shared" si="10"/>
        <v>0</v>
      </c>
      <c r="N26" s="484">
        <f t="shared" si="6"/>
        <v>0</v>
      </c>
      <c r="O26" s="484">
        <f t="shared" si="7"/>
        <v>0</v>
      </c>
      <c r="P26" s="489">
        <v>2</v>
      </c>
      <c r="Q26" s="484">
        <f t="shared" si="8"/>
        <v>0</v>
      </c>
      <c r="R26" s="484">
        <f t="shared" si="3"/>
        <v>0</v>
      </c>
      <c r="S26" s="484">
        <f t="shared" si="9"/>
        <v>0</v>
      </c>
    </row>
    <row r="27" spans="1:19" ht="12.75">
      <c r="A27" s="492"/>
      <c r="B27" s="616"/>
      <c r="C27" s="493"/>
      <c r="D27" s="493"/>
      <c r="E27" s="484">
        <f t="shared" si="4"/>
        <v>0</v>
      </c>
      <c r="F27" s="617">
        <f t="shared" si="11"/>
        <v>0</v>
      </c>
      <c r="G27" s="618"/>
      <c r="H27" s="487">
        <f t="shared" si="0"/>
        <v>0</v>
      </c>
      <c r="I27" s="487">
        <f t="shared" si="1"/>
        <v>0</v>
      </c>
      <c r="J27" s="619"/>
      <c r="K27" s="484">
        <f t="shared" si="2"/>
        <v>0</v>
      </c>
      <c r="L27" s="484">
        <f t="shared" si="5"/>
        <v>0</v>
      </c>
      <c r="M27" s="484">
        <f t="shared" si="10"/>
        <v>0</v>
      </c>
      <c r="N27" s="484">
        <f t="shared" si="6"/>
        <v>0</v>
      </c>
      <c r="O27" s="484">
        <f t="shared" si="7"/>
        <v>0</v>
      </c>
      <c r="P27" s="489">
        <v>2</v>
      </c>
      <c r="Q27" s="484">
        <f t="shared" si="8"/>
        <v>0</v>
      </c>
      <c r="R27" s="484">
        <f t="shared" si="3"/>
        <v>0</v>
      </c>
      <c r="S27" s="484">
        <f t="shared" si="9"/>
        <v>0</v>
      </c>
    </row>
    <row r="28" spans="1:19" ht="12.75">
      <c r="A28" s="492"/>
      <c r="B28" s="616"/>
      <c r="C28" s="493"/>
      <c r="D28" s="493"/>
      <c r="E28" s="484">
        <f t="shared" si="4"/>
        <v>0</v>
      </c>
      <c r="F28" s="617">
        <f t="shared" si="11"/>
        <v>0</v>
      </c>
      <c r="G28" s="618"/>
      <c r="H28" s="487">
        <f t="shared" si="0"/>
        <v>0</v>
      </c>
      <c r="I28" s="487">
        <f t="shared" si="1"/>
        <v>0</v>
      </c>
      <c r="J28" s="619"/>
      <c r="K28" s="484">
        <f t="shared" si="2"/>
        <v>0</v>
      </c>
      <c r="L28" s="484">
        <f t="shared" si="5"/>
        <v>0</v>
      </c>
      <c r="M28" s="484">
        <f t="shared" si="10"/>
        <v>0</v>
      </c>
      <c r="N28" s="484">
        <f t="shared" si="6"/>
        <v>0</v>
      </c>
      <c r="O28" s="484">
        <f t="shared" si="7"/>
        <v>0</v>
      </c>
      <c r="P28" s="489">
        <v>2</v>
      </c>
      <c r="Q28" s="484">
        <f t="shared" si="8"/>
        <v>0</v>
      </c>
      <c r="R28" s="484">
        <f t="shared" si="3"/>
        <v>0</v>
      </c>
      <c r="S28" s="484">
        <f t="shared" si="9"/>
        <v>0</v>
      </c>
    </row>
    <row r="29" spans="1:19" ht="12.75">
      <c r="A29" s="492"/>
      <c r="B29" s="616"/>
      <c r="C29" s="493"/>
      <c r="D29" s="493"/>
      <c r="E29" s="484">
        <f t="shared" si="4"/>
        <v>0</v>
      </c>
      <c r="F29" s="617">
        <f t="shared" si="11"/>
        <v>0</v>
      </c>
      <c r="G29" s="618"/>
      <c r="H29" s="487">
        <f t="shared" si="0"/>
        <v>0</v>
      </c>
      <c r="I29" s="487">
        <f t="shared" si="1"/>
        <v>0</v>
      </c>
      <c r="J29" s="619"/>
      <c r="K29" s="484">
        <f t="shared" si="2"/>
        <v>0</v>
      </c>
      <c r="L29" s="484">
        <f t="shared" si="5"/>
        <v>0</v>
      </c>
      <c r="M29" s="484">
        <f t="shared" si="10"/>
        <v>0</v>
      </c>
      <c r="N29" s="484">
        <f t="shared" si="6"/>
        <v>0</v>
      </c>
      <c r="O29" s="484">
        <f t="shared" si="7"/>
        <v>0</v>
      </c>
      <c r="P29" s="489">
        <v>2</v>
      </c>
      <c r="Q29" s="484">
        <f t="shared" si="8"/>
        <v>0</v>
      </c>
      <c r="R29" s="484">
        <f t="shared" si="3"/>
        <v>0</v>
      </c>
      <c r="S29" s="484">
        <f t="shared" si="9"/>
        <v>0</v>
      </c>
    </row>
    <row r="30" spans="1:19" ht="12.75">
      <c r="A30" s="492"/>
      <c r="B30" s="616"/>
      <c r="C30" s="493"/>
      <c r="D30" s="493"/>
      <c r="E30" s="484">
        <f t="shared" si="4"/>
        <v>0</v>
      </c>
      <c r="F30" s="617">
        <f t="shared" si="11"/>
        <v>0</v>
      </c>
      <c r="G30" s="618"/>
      <c r="H30" s="487">
        <f t="shared" si="0"/>
        <v>0</v>
      </c>
      <c r="I30" s="487">
        <f t="shared" si="1"/>
        <v>0</v>
      </c>
      <c r="J30" s="619"/>
      <c r="K30" s="484">
        <f t="shared" si="2"/>
        <v>0</v>
      </c>
      <c r="L30" s="484">
        <f t="shared" si="5"/>
        <v>0</v>
      </c>
      <c r="M30" s="484">
        <f t="shared" si="10"/>
        <v>0</v>
      </c>
      <c r="N30" s="484">
        <f t="shared" si="6"/>
        <v>0</v>
      </c>
      <c r="O30" s="484">
        <f t="shared" si="7"/>
        <v>0</v>
      </c>
      <c r="P30" s="489">
        <v>2</v>
      </c>
      <c r="Q30" s="484">
        <f t="shared" si="8"/>
        <v>0</v>
      </c>
      <c r="R30" s="484">
        <f t="shared" si="3"/>
        <v>0</v>
      </c>
      <c r="S30" s="484">
        <f t="shared" si="9"/>
        <v>0</v>
      </c>
    </row>
    <row r="31" spans="1:19" ht="12.75">
      <c r="A31" s="492"/>
      <c r="B31" s="616"/>
      <c r="C31" s="493"/>
      <c r="D31" s="493"/>
      <c r="E31" s="484">
        <f t="shared" si="4"/>
        <v>0</v>
      </c>
      <c r="F31" s="617">
        <f t="shared" si="11"/>
        <v>0</v>
      </c>
      <c r="G31" s="618"/>
      <c r="H31" s="487">
        <f t="shared" si="0"/>
        <v>0</v>
      </c>
      <c r="I31" s="487">
        <f t="shared" si="1"/>
        <v>0</v>
      </c>
      <c r="J31" s="619"/>
      <c r="K31" s="484">
        <f t="shared" si="2"/>
        <v>0</v>
      </c>
      <c r="L31" s="484">
        <f t="shared" si="5"/>
        <v>0</v>
      </c>
      <c r="M31" s="484">
        <f t="shared" si="10"/>
        <v>0</v>
      </c>
      <c r="N31" s="484">
        <f t="shared" si="6"/>
        <v>0</v>
      </c>
      <c r="O31" s="484">
        <f t="shared" si="7"/>
        <v>0</v>
      </c>
      <c r="P31" s="489">
        <v>2</v>
      </c>
      <c r="Q31" s="484">
        <f t="shared" si="8"/>
        <v>0</v>
      </c>
      <c r="R31" s="484">
        <f t="shared" si="3"/>
        <v>0</v>
      </c>
      <c r="S31" s="484">
        <f t="shared" si="9"/>
        <v>0</v>
      </c>
    </row>
    <row r="32" spans="1:19" ht="12.75">
      <c r="A32" s="492"/>
      <c r="B32" s="616"/>
      <c r="C32" s="493"/>
      <c r="D32" s="493"/>
      <c r="E32" s="484">
        <f t="shared" si="4"/>
        <v>0</v>
      </c>
      <c r="F32" s="617">
        <f t="shared" si="11"/>
        <v>0</v>
      </c>
      <c r="G32" s="618"/>
      <c r="H32" s="487">
        <f t="shared" si="0"/>
        <v>0</v>
      </c>
      <c r="I32" s="487">
        <f t="shared" si="1"/>
        <v>0</v>
      </c>
      <c r="J32" s="619"/>
      <c r="K32" s="484">
        <f t="shared" si="2"/>
        <v>0</v>
      </c>
      <c r="L32" s="484">
        <f t="shared" si="5"/>
        <v>0</v>
      </c>
      <c r="M32" s="484">
        <f t="shared" si="10"/>
        <v>0</v>
      </c>
      <c r="N32" s="484">
        <f t="shared" si="6"/>
        <v>0</v>
      </c>
      <c r="O32" s="484">
        <f t="shared" si="7"/>
        <v>0</v>
      </c>
      <c r="P32" s="489">
        <v>2</v>
      </c>
      <c r="Q32" s="484">
        <f t="shared" si="8"/>
        <v>0</v>
      </c>
      <c r="R32" s="484">
        <f t="shared" si="3"/>
        <v>0</v>
      </c>
      <c r="S32" s="484">
        <f t="shared" si="9"/>
        <v>0</v>
      </c>
    </row>
    <row r="33" spans="1:19" ht="12.75">
      <c r="A33" s="492"/>
      <c r="B33" s="616"/>
      <c r="C33" s="493"/>
      <c r="D33" s="493"/>
      <c r="E33" s="484">
        <f t="shared" si="4"/>
        <v>0</v>
      </c>
      <c r="F33" s="617">
        <f t="shared" si="11"/>
        <v>0</v>
      </c>
      <c r="G33" s="618"/>
      <c r="H33" s="487">
        <f t="shared" si="0"/>
        <v>0</v>
      </c>
      <c r="I33" s="487">
        <f t="shared" si="1"/>
        <v>0</v>
      </c>
      <c r="J33" s="619"/>
      <c r="K33" s="484">
        <f t="shared" si="2"/>
        <v>0</v>
      </c>
      <c r="L33" s="484">
        <f t="shared" si="5"/>
        <v>0</v>
      </c>
      <c r="M33" s="484">
        <f t="shared" si="10"/>
        <v>0</v>
      </c>
      <c r="N33" s="484">
        <f t="shared" si="6"/>
        <v>0</v>
      </c>
      <c r="O33" s="484">
        <f t="shared" si="7"/>
        <v>0</v>
      </c>
      <c r="P33" s="489">
        <v>2</v>
      </c>
      <c r="Q33" s="484">
        <f t="shared" si="8"/>
        <v>0</v>
      </c>
      <c r="R33" s="484">
        <f t="shared" si="3"/>
        <v>0</v>
      </c>
      <c r="S33" s="484">
        <f t="shared" si="9"/>
        <v>0</v>
      </c>
    </row>
    <row r="34" spans="1:19" ht="12.75">
      <c r="A34" s="492"/>
      <c r="B34" s="616"/>
      <c r="C34" s="493"/>
      <c r="D34" s="493"/>
      <c r="E34" s="484">
        <f t="shared" si="4"/>
        <v>0</v>
      </c>
      <c r="F34" s="617">
        <f t="shared" si="11"/>
        <v>0</v>
      </c>
      <c r="G34" s="618"/>
      <c r="H34" s="487">
        <f t="shared" si="0"/>
        <v>0</v>
      </c>
      <c r="I34" s="487">
        <f t="shared" si="1"/>
        <v>0</v>
      </c>
      <c r="J34" s="619"/>
      <c r="K34" s="484">
        <f t="shared" si="2"/>
        <v>0</v>
      </c>
      <c r="L34" s="484">
        <f t="shared" si="5"/>
        <v>0</v>
      </c>
      <c r="M34" s="484">
        <f t="shared" si="10"/>
        <v>0</v>
      </c>
      <c r="N34" s="484">
        <f t="shared" si="6"/>
        <v>0</v>
      </c>
      <c r="O34" s="484">
        <f t="shared" si="7"/>
        <v>0</v>
      </c>
      <c r="P34" s="489">
        <v>2</v>
      </c>
      <c r="Q34" s="484">
        <f t="shared" si="8"/>
        <v>0</v>
      </c>
      <c r="R34" s="484">
        <f t="shared" si="3"/>
        <v>0</v>
      </c>
      <c r="S34" s="484">
        <f t="shared" si="9"/>
        <v>0</v>
      </c>
    </row>
    <row r="35" spans="1:19" ht="12.75">
      <c r="A35" s="492"/>
      <c r="B35" s="616"/>
      <c r="C35" s="493"/>
      <c r="D35" s="493"/>
      <c r="E35" s="484">
        <f t="shared" si="4"/>
        <v>0</v>
      </c>
      <c r="F35" s="617">
        <f aca="true" t="shared" si="12" ref="F35:F50">SUM(D35-E35)</f>
        <v>0</v>
      </c>
      <c r="G35" s="618"/>
      <c r="H35" s="487">
        <f t="shared" si="0"/>
        <v>0</v>
      </c>
      <c r="I35" s="487">
        <f t="shared" si="1"/>
        <v>0</v>
      </c>
      <c r="J35" s="619"/>
      <c r="K35" s="484">
        <f t="shared" si="2"/>
        <v>0</v>
      </c>
      <c r="L35" s="484">
        <f t="shared" si="5"/>
        <v>0</v>
      </c>
      <c r="M35" s="484">
        <f t="shared" si="10"/>
        <v>0</v>
      </c>
      <c r="N35" s="484">
        <f t="shared" si="6"/>
        <v>0</v>
      </c>
      <c r="O35" s="484">
        <f t="shared" si="7"/>
        <v>0</v>
      </c>
      <c r="P35" s="489">
        <v>2</v>
      </c>
      <c r="Q35" s="484">
        <f t="shared" si="8"/>
        <v>0</v>
      </c>
      <c r="R35" s="484">
        <f t="shared" si="3"/>
        <v>0</v>
      </c>
      <c r="S35" s="484">
        <f aca="true" t="shared" si="13" ref="S35:S50">SUM(O35*1.9417)</f>
        <v>0</v>
      </c>
    </row>
    <row r="36" spans="1:19" ht="12.75">
      <c r="A36" s="492"/>
      <c r="B36" s="616"/>
      <c r="C36" s="493"/>
      <c r="D36" s="493"/>
      <c r="E36" s="484">
        <f t="shared" si="4"/>
        <v>0</v>
      </c>
      <c r="F36" s="617">
        <f t="shared" si="12"/>
        <v>0</v>
      </c>
      <c r="G36" s="618"/>
      <c r="H36" s="487">
        <f t="shared" si="0"/>
        <v>0</v>
      </c>
      <c r="I36" s="487">
        <f t="shared" si="1"/>
        <v>0</v>
      </c>
      <c r="J36" s="619"/>
      <c r="K36" s="484">
        <f t="shared" si="2"/>
        <v>0</v>
      </c>
      <c r="L36" s="484">
        <f t="shared" si="5"/>
        <v>0</v>
      </c>
      <c r="M36" s="484">
        <f t="shared" si="10"/>
        <v>0</v>
      </c>
      <c r="N36" s="484">
        <f t="shared" si="6"/>
        <v>0</v>
      </c>
      <c r="O36" s="484">
        <f t="shared" si="7"/>
        <v>0</v>
      </c>
      <c r="P36" s="489">
        <v>2</v>
      </c>
      <c r="Q36" s="484">
        <f t="shared" si="8"/>
        <v>0</v>
      </c>
      <c r="R36" s="484">
        <f t="shared" si="3"/>
        <v>0</v>
      </c>
      <c r="S36" s="484">
        <f t="shared" si="13"/>
        <v>0</v>
      </c>
    </row>
    <row r="37" spans="1:19" ht="12.75">
      <c r="A37" s="492"/>
      <c r="B37" s="616"/>
      <c r="C37" s="493"/>
      <c r="D37" s="493"/>
      <c r="E37" s="484">
        <f t="shared" si="4"/>
        <v>0</v>
      </c>
      <c r="F37" s="617">
        <f t="shared" si="12"/>
        <v>0</v>
      </c>
      <c r="G37" s="618"/>
      <c r="H37" s="487">
        <f t="shared" si="0"/>
        <v>0</v>
      </c>
      <c r="I37" s="487">
        <f t="shared" si="1"/>
        <v>0</v>
      </c>
      <c r="J37" s="619"/>
      <c r="K37" s="484">
        <f t="shared" si="2"/>
        <v>0</v>
      </c>
      <c r="L37" s="484">
        <f t="shared" si="5"/>
        <v>0</v>
      </c>
      <c r="M37" s="484">
        <f t="shared" si="10"/>
        <v>0</v>
      </c>
      <c r="N37" s="484">
        <f t="shared" si="6"/>
        <v>0</v>
      </c>
      <c r="O37" s="484">
        <f t="shared" si="7"/>
        <v>0</v>
      </c>
      <c r="P37" s="489">
        <v>2</v>
      </c>
      <c r="Q37" s="484">
        <f t="shared" si="8"/>
        <v>0</v>
      </c>
      <c r="R37" s="484">
        <f t="shared" si="3"/>
        <v>0</v>
      </c>
      <c r="S37" s="484">
        <f t="shared" si="13"/>
        <v>0</v>
      </c>
    </row>
    <row r="38" spans="1:19" ht="12.75">
      <c r="A38" s="492"/>
      <c r="B38" s="616"/>
      <c r="C38" s="493"/>
      <c r="D38" s="493"/>
      <c r="E38" s="484">
        <f t="shared" si="4"/>
        <v>0</v>
      </c>
      <c r="F38" s="617">
        <f t="shared" si="12"/>
        <v>0</v>
      </c>
      <c r="G38" s="618"/>
      <c r="H38" s="487">
        <f t="shared" si="0"/>
        <v>0</v>
      </c>
      <c r="I38" s="487">
        <f t="shared" si="1"/>
        <v>0</v>
      </c>
      <c r="J38" s="619"/>
      <c r="K38" s="484">
        <f t="shared" si="2"/>
        <v>0</v>
      </c>
      <c r="L38" s="484">
        <f t="shared" si="5"/>
        <v>0</v>
      </c>
      <c r="M38" s="484">
        <f t="shared" si="10"/>
        <v>0</v>
      </c>
      <c r="N38" s="484">
        <f t="shared" si="6"/>
        <v>0</v>
      </c>
      <c r="O38" s="484">
        <f t="shared" si="7"/>
        <v>0</v>
      </c>
      <c r="P38" s="489">
        <v>2</v>
      </c>
      <c r="Q38" s="484">
        <f t="shared" si="8"/>
        <v>0</v>
      </c>
      <c r="R38" s="484">
        <f t="shared" si="3"/>
        <v>0</v>
      </c>
      <c r="S38" s="484">
        <f t="shared" si="13"/>
        <v>0</v>
      </c>
    </row>
    <row r="39" spans="1:19" ht="12.75">
      <c r="A39" s="492"/>
      <c r="B39" s="616"/>
      <c r="C39" s="493"/>
      <c r="D39" s="493"/>
      <c r="E39" s="484">
        <f t="shared" si="4"/>
        <v>0</v>
      </c>
      <c r="F39" s="617">
        <f t="shared" si="12"/>
        <v>0</v>
      </c>
      <c r="G39" s="618"/>
      <c r="H39" s="487">
        <f t="shared" si="0"/>
        <v>0</v>
      </c>
      <c r="I39" s="487">
        <f t="shared" si="1"/>
        <v>0</v>
      </c>
      <c r="J39" s="619"/>
      <c r="K39" s="484">
        <f t="shared" si="2"/>
        <v>0</v>
      </c>
      <c r="L39" s="484">
        <f t="shared" si="5"/>
        <v>0</v>
      </c>
      <c r="M39" s="484">
        <f t="shared" si="10"/>
        <v>0</v>
      </c>
      <c r="N39" s="484">
        <f t="shared" si="6"/>
        <v>0</v>
      </c>
      <c r="O39" s="484">
        <f t="shared" si="7"/>
        <v>0</v>
      </c>
      <c r="P39" s="489">
        <v>2</v>
      </c>
      <c r="Q39" s="484">
        <f t="shared" si="8"/>
        <v>0</v>
      </c>
      <c r="R39" s="484">
        <f t="shared" si="3"/>
        <v>0</v>
      </c>
      <c r="S39" s="484">
        <f t="shared" si="13"/>
        <v>0</v>
      </c>
    </row>
    <row r="40" spans="1:19" ht="12.75">
      <c r="A40" s="492"/>
      <c r="B40" s="616"/>
      <c r="C40" s="493"/>
      <c r="D40" s="493"/>
      <c r="E40" s="484">
        <f t="shared" si="4"/>
        <v>0</v>
      </c>
      <c r="F40" s="617">
        <f t="shared" si="12"/>
        <v>0</v>
      </c>
      <c r="G40" s="618"/>
      <c r="H40" s="487">
        <f t="shared" si="0"/>
        <v>0</v>
      </c>
      <c r="I40" s="487">
        <f t="shared" si="1"/>
        <v>0</v>
      </c>
      <c r="J40" s="619"/>
      <c r="K40" s="484">
        <f t="shared" si="2"/>
        <v>0</v>
      </c>
      <c r="L40" s="484">
        <f t="shared" si="5"/>
        <v>0</v>
      </c>
      <c r="M40" s="484">
        <f t="shared" si="10"/>
        <v>0</v>
      </c>
      <c r="N40" s="484">
        <f t="shared" si="6"/>
        <v>0</v>
      </c>
      <c r="O40" s="484">
        <f t="shared" si="7"/>
        <v>0</v>
      </c>
      <c r="P40" s="489">
        <v>2</v>
      </c>
      <c r="Q40" s="484">
        <f t="shared" si="8"/>
        <v>0</v>
      </c>
      <c r="R40" s="484">
        <f t="shared" si="3"/>
        <v>0</v>
      </c>
      <c r="S40" s="484">
        <f t="shared" si="13"/>
        <v>0</v>
      </c>
    </row>
    <row r="41" spans="1:19" ht="12.75">
      <c r="A41" s="492"/>
      <c r="B41" s="616"/>
      <c r="C41" s="493"/>
      <c r="D41" s="493"/>
      <c r="E41" s="484">
        <f t="shared" si="4"/>
        <v>0</v>
      </c>
      <c r="F41" s="617">
        <f t="shared" si="12"/>
        <v>0</v>
      </c>
      <c r="G41" s="618"/>
      <c r="H41" s="487">
        <f t="shared" si="0"/>
        <v>0</v>
      </c>
      <c r="I41" s="487">
        <f t="shared" si="1"/>
        <v>0</v>
      </c>
      <c r="J41" s="619"/>
      <c r="K41" s="484">
        <f t="shared" si="2"/>
        <v>0</v>
      </c>
      <c r="L41" s="484">
        <f t="shared" si="5"/>
        <v>0</v>
      </c>
      <c r="M41" s="484">
        <f t="shared" si="10"/>
        <v>0</v>
      </c>
      <c r="N41" s="484">
        <f t="shared" si="6"/>
        <v>0</v>
      </c>
      <c r="O41" s="484">
        <f t="shared" si="7"/>
        <v>0</v>
      </c>
      <c r="P41" s="489">
        <v>2</v>
      </c>
      <c r="Q41" s="484">
        <f t="shared" si="8"/>
        <v>0</v>
      </c>
      <c r="R41" s="484">
        <f t="shared" si="3"/>
        <v>0</v>
      </c>
      <c r="S41" s="484">
        <f t="shared" si="13"/>
        <v>0</v>
      </c>
    </row>
    <row r="42" spans="1:19" ht="12.75">
      <c r="A42" s="492"/>
      <c r="B42" s="616"/>
      <c r="C42" s="493"/>
      <c r="D42" s="493"/>
      <c r="E42" s="484">
        <f t="shared" si="4"/>
        <v>0</v>
      </c>
      <c r="F42" s="617">
        <f t="shared" si="12"/>
        <v>0</v>
      </c>
      <c r="G42" s="618"/>
      <c r="H42" s="487">
        <f t="shared" si="0"/>
        <v>0</v>
      </c>
      <c r="I42" s="487">
        <f t="shared" si="1"/>
        <v>0</v>
      </c>
      <c r="J42" s="619"/>
      <c r="K42" s="484">
        <f t="shared" si="2"/>
        <v>0</v>
      </c>
      <c r="L42" s="484">
        <f t="shared" si="5"/>
        <v>0</v>
      </c>
      <c r="M42" s="484">
        <f t="shared" si="10"/>
        <v>0</v>
      </c>
      <c r="N42" s="484">
        <f t="shared" si="6"/>
        <v>0</v>
      </c>
      <c r="O42" s="484">
        <f t="shared" si="7"/>
        <v>0</v>
      </c>
      <c r="P42" s="489">
        <v>2</v>
      </c>
      <c r="Q42" s="484">
        <f t="shared" si="8"/>
        <v>0</v>
      </c>
      <c r="R42" s="484">
        <f t="shared" si="3"/>
        <v>0</v>
      </c>
      <c r="S42" s="484">
        <f t="shared" si="13"/>
        <v>0</v>
      </c>
    </row>
    <row r="43" spans="1:19" ht="12.75">
      <c r="A43" s="492"/>
      <c r="B43" s="616"/>
      <c r="C43" s="493"/>
      <c r="D43" s="493"/>
      <c r="E43" s="484">
        <f t="shared" si="4"/>
        <v>0</v>
      </c>
      <c r="F43" s="617">
        <f t="shared" si="12"/>
        <v>0</v>
      </c>
      <c r="G43" s="618"/>
      <c r="H43" s="487">
        <f t="shared" si="0"/>
        <v>0</v>
      </c>
      <c r="I43" s="487">
        <f t="shared" si="1"/>
        <v>0</v>
      </c>
      <c r="J43" s="619"/>
      <c r="K43" s="484">
        <f t="shared" si="2"/>
        <v>0</v>
      </c>
      <c r="L43" s="484">
        <f t="shared" si="5"/>
        <v>0</v>
      </c>
      <c r="M43" s="484">
        <f t="shared" si="10"/>
        <v>0</v>
      </c>
      <c r="N43" s="484">
        <f t="shared" si="6"/>
        <v>0</v>
      </c>
      <c r="O43" s="484">
        <f t="shared" si="7"/>
        <v>0</v>
      </c>
      <c r="P43" s="489">
        <v>2</v>
      </c>
      <c r="Q43" s="484">
        <f t="shared" si="8"/>
        <v>0</v>
      </c>
      <c r="R43" s="484">
        <f t="shared" si="3"/>
        <v>0</v>
      </c>
      <c r="S43" s="484">
        <f t="shared" si="13"/>
        <v>0</v>
      </c>
    </row>
    <row r="44" spans="1:19" ht="12.75">
      <c r="A44" s="492"/>
      <c r="B44" s="616"/>
      <c r="C44" s="493"/>
      <c r="D44" s="493"/>
      <c r="E44" s="484">
        <f t="shared" si="4"/>
        <v>0</v>
      </c>
      <c r="F44" s="617">
        <f t="shared" si="12"/>
        <v>0</v>
      </c>
      <c r="G44" s="618"/>
      <c r="H44" s="487">
        <f t="shared" si="0"/>
        <v>0</v>
      </c>
      <c r="I44" s="487">
        <f t="shared" si="1"/>
        <v>0</v>
      </c>
      <c r="J44" s="619"/>
      <c r="K44" s="484">
        <f t="shared" si="2"/>
        <v>0</v>
      </c>
      <c r="L44" s="484">
        <f t="shared" si="5"/>
        <v>0</v>
      </c>
      <c r="M44" s="484">
        <f t="shared" si="10"/>
        <v>0</v>
      </c>
      <c r="N44" s="484">
        <f t="shared" si="6"/>
        <v>0</v>
      </c>
      <c r="O44" s="484">
        <f t="shared" si="7"/>
        <v>0</v>
      </c>
      <c r="P44" s="489">
        <v>2</v>
      </c>
      <c r="Q44" s="484">
        <f t="shared" si="8"/>
        <v>0</v>
      </c>
      <c r="R44" s="484">
        <f t="shared" si="3"/>
        <v>0</v>
      </c>
      <c r="S44" s="484">
        <f t="shared" si="13"/>
        <v>0</v>
      </c>
    </row>
    <row r="45" spans="1:19" ht="12.75">
      <c r="A45" s="492"/>
      <c r="B45" s="616"/>
      <c r="C45" s="493"/>
      <c r="D45" s="493"/>
      <c r="E45" s="484">
        <f t="shared" si="4"/>
        <v>0</v>
      </c>
      <c r="F45" s="617">
        <f t="shared" si="12"/>
        <v>0</v>
      </c>
      <c r="G45" s="618"/>
      <c r="H45" s="487">
        <f t="shared" si="0"/>
        <v>0</v>
      </c>
      <c r="I45" s="487">
        <f t="shared" si="1"/>
        <v>0</v>
      </c>
      <c r="J45" s="619"/>
      <c r="K45" s="484">
        <f t="shared" si="2"/>
        <v>0</v>
      </c>
      <c r="L45" s="484">
        <f t="shared" si="5"/>
        <v>0</v>
      </c>
      <c r="M45" s="484">
        <f t="shared" si="10"/>
        <v>0</v>
      </c>
      <c r="N45" s="484">
        <f t="shared" si="6"/>
        <v>0</v>
      </c>
      <c r="O45" s="484">
        <f t="shared" si="7"/>
        <v>0</v>
      </c>
      <c r="P45" s="489">
        <v>2</v>
      </c>
      <c r="Q45" s="484">
        <f t="shared" si="8"/>
        <v>0</v>
      </c>
      <c r="R45" s="484">
        <f t="shared" si="3"/>
        <v>0</v>
      </c>
      <c r="S45" s="484">
        <f t="shared" si="13"/>
        <v>0</v>
      </c>
    </row>
    <row r="46" spans="1:19" ht="12.75">
      <c r="A46" s="492"/>
      <c r="B46" s="616"/>
      <c r="C46" s="493"/>
      <c r="D46" s="493"/>
      <c r="E46" s="484">
        <f t="shared" si="4"/>
        <v>0</v>
      </c>
      <c r="F46" s="617">
        <f t="shared" si="12"/>
        <v>0</v>
      </c>
      <c r="G46" s="618"/>
      <c r="H46" s="487">
        <f t="shared" si="0"/>
        <v>0</v>
      </c>
      <c r="I46" s="487">
        <f t="shared" si="1"/>
        <v>0</v>
      </c>
      <c r="J46" s="619"/>
      <c r="K46" s="484">
        <f t="shared" si="2"/>
        <v>0</v>
      </c>
      <c r="L46" s="484">
        <f t="shared" si="5"/>
        <v>0</v>
      </c>
      <c r="M46" s="484">
        <f t="shared" si="10"/>
        <v>0</v>
      </c>
      <c r="N46" s="484">
        <f t="shared" si="6"/>
        <v>0</v>
      </c>
      <c r="O46" s="484">
        <f t="shared" si="7"/>
        <v>0</v>
      </c>
      <c r="P46" s="489">
        <v>2</v>
      </c>
      <c r="Q46" s="484">
        <f t="shared" si="8"/>
        <v>0</v>
      </c>
      <c r="R46" s="484">
        <f t="shared" si="3"/>
        <v>0</v>
      </c>
      <c r="S46" s="484">
        <f t="shared" si="13"/>
        <v>0</v>
      </c>
    </row>
    <row r="47" spans="1:19" ht="12.75">
      <c r="A47" s="492"/>
      <c r="B47" s="616"/>
      <c r="C47" s="493"/>
      <c r="D47" s="493"/>
      <c r="E47" s="484">
        <f t="shared" si="4"/>
        <v>0</v>
      </c>
      <c r="F47" s="617">
        <f t="shared" si="12"/>
        <v>0</v>
      </c>
      <c r="G47" s="618"/>
      <c r="H47" s="487">
        <f t="shared" si="0"/>
        <v>0</v>
      </c>
      <c r="I47" s="487">
        <f t="shared" si="1"/>
        <v>0</v>
      </c>
      <c r="J47" s="619"/>
      <c r="K47" s="484">
        <f t="shared" si="2"/>
        <v>0</v>
      </c>
      <c r="L47" s="484">
        <f t="shared" si="5"/>
        <v>0</v>
      </c>
      <c r="M47" s="484">
        <f t="shared" si="10"/>
        <v>0</v>
      </c>
      <c r="N47" s="484">
        <f t="shared" si="6"/>
        <v>0</v>
      </c>
      <c r="O47" s="484">
        <f t="shared" si="7"/>
        <v>0</v>
      </c>
      <c r="P47" s="489">
        <v>2</v>
      </c>
      <c r="Q47" s="484">
        <f t="shared" si="8"/>
        <v>0</v>
      </c>
      <c r="R47" s="484">
        <f t="shared" si="3"/>
        <v>0</v>
      </c>
      <c r="S47" s="484">
        <f t="shared" si="13"/>
        <v>0</v>
      </c>
    </row>
    <row r="48" spans="1:19" ht="12.75">
      <c r="A48" s="492"/>
      <c r="B48" s="616"/>
      <c r="C48" s="493"/>
      <c r="D48" s="493"/>
      <c r="E48" s="484">
        <f t="shared" si="4"/>
        <v>0</v>
      </c>
      <c r="F48" s="617">
        <f t="shared" si="12"/>
        <v>0</v>
      </c>
      <c r="G48" s="618"/>
      <c r="H48" s="487">
        <f t="shared" si="0"/>
        <v>0</v>
      </c>
      <c r="I48" s="487">
        <f t="shared" si="1"/>
        <v>0</v>
      </c>
      <c r="J48" s="619"/>
      <c r="K48" s="484">
        <f t="shared" si="2"/>
        <v>0</v>
      </c>
      <c r="L48" s="484">
        <f t="shared" si="5"/>
        <v>0</v>
      </c>
      <c r="M48" s="484">
        <f t="shared" si="10"/>
        <v>0</v>
      </c>
      <c r="N48" s="484">
        <f t="shared" si="6"/>
        <v>0</v>
      </c>
      <c r="O48" s="484">
        <f t="shared" si="7"/>
        <v>0</v>
      </c>
      <c r="P48" s="489">
        <v>2</v>
      </c>
      <c r="Q48" s="484">
        <f t="shared" si="8"/>
        <v>0</v>
      </c>
      <c r="R48" s="484">
        <f t="shared" si="3"/>
        <v>0</v>
      </c>
      <c r="S48" s="484">
        <f t="shared" si="13"/>
        <v>0</v>
      </c>
    </row>
    <row r="49" spans="1:19" ht="12.75">
      <c r="A49" s="492"/>
      <c r="B49" s="616"/>
      <c r="C49" s="493"/>
      <c r="D49" s="493"/>
      <c r="E49" s="484">
        <f t="shared" si="4"/>
        <v>0</v>
      </c>
      <c r="F49" s="617">
        <f t="shared" si="12"/>
        <v>0</v>
      </c>
      <c r="G49" s="618"/>
      <c r="H49" s="487">
        <f t="shared" si="0"/>
        <v>0</v>
      </c>
      <c r="I49" s="487">
        <f t="shared" si="1"/>
        <v>0</v>
      </c>
      <c r="J49" s="619"/>
      <c r="K49" s="484">
        <f t="shared" si="2"/>
        <v>0</v>
      </c>
      <c r="L49" s="484">
        <f t="shared" si="5"/>
        <v>0</v>
      </c>
      <c r="M49" s="484">
        <f t="shared" si="10"/>
        <v>0</v>
      </c>
      <c r="N49" s="484">
        <f t="shared" si="6"/>
        <v>0</v>
      </c>
      <c r="O49" s="484">
        <f t="shared" si="7"/>
        <v>0</v>
      </c>
      <c r="P49" s="489">
        <v>2</v>
      </c>
      <c r="Q49" s="484">
        <f t="shared" si="8"/>
        <v>0</v>
      </c>
      <c r="R49" s="484">
        <f t="shared" si="3"/>
        <v>0</v>
      </c>
      <c r="S49" s="484">
        <f t="shared" si="13"/>
        <v>0</v>
      </c>
    </row>
    <row r="50" spans="1:19" ht="12.75">
      <c r="A50" s="492"/>
      <c r="B50" s="616"/>
      <c r="C50" s="493"/>
      <c r="D50" s="493"/>
      <c r="E50" s="484">
        <f t="shared" si="4"/>
        <v>0</v>
      </c>
      <c r="F50" s="617">
        <f t="shared" si="12"/>
        <v>0</v>
      </c>
      <c r="G50" s="618"/>
      <c r="H50" s="487">
        <f t="shared" si="0"/>
        <v>0</v>
      </c>
      <c r="I50" s="487">
        <f t="shared" si="1"/>
        <v>0</v>
      </c>
      <c r="J50" s="619"/>
      <c r="K50" s="484">
        <f t="shared" si="2"/>
        <v>0</v>
      </c>
      <c r="L50" s="484">
        <f t="shared" si="5"/>
        <v>0</v>
      </c>
      <c r="M50" s="484">
        <f t="shared" si="10"/>
        <v>0</v>
      </c>
      <c r="N50" s="484">
        <f t="shared" si="6"/>
        <v>0</v>
      </c>
      <c r="O50" s="484">
        <f t="shared" si="7"/>
        <v>0</v>
      </c>
      <c r="P50" s="489">
        <v>2</v>
      </c>
      <c r="Q50" s="484">
        <f t="shared" si="8"/>
        <v>0</v>
      </c>
      <c r="R50" s="484">
        <f t="shared" si="3"/>
        <v>0</v>
      </c>
      <c r="S50" s="484">
        <f t="shared" si="13"/>
        <v>0</v>
      </c>
    </row>
    <row r="51" spans="1:19" ht="12.75">
      <c r="A51" s="492"/>
      <c r="B51" s="616"/>
      <c r="C51" s="493"/>
      <c r="D51" s="493"/>
      <c r="E51" s="484">
        <f t="shared" si="4"/>
        <v>0</v>
      </c>
      <c r="F51" s="617">
        <f>SUM(D51-E51)</f>
        <v>0</v>
      </c>
      <c r="G51" s="618"/>
      <c r="H51" s="487">
        <f t="shared" si="0"/>
        <v>0</v>
      </c>
      <c r="I51" s="487">
        <f t="shared" si="1"/>
        <v>0</v>
      </c>
      <c r="J51" s="619"/>
      <c r="K51" s="484">
        <f t="shared" si="2"/>
        <v>0</v>
      </c>
      <c r="L51" s="484">
        <f t="shared" si="5"/>
        <v>0</v>
      </c>
      <c r="M51" s="484">
        <f t="shared" si="10"/>
        <v>0</v>
      </c>
      <c r="N51" s="484">
        <f t="shared" si="6"/>
        <v>0</v>
      </c>
      <c r="O51" s="484">
        <f t="shared" si="7"/>
        <v>0</v>
      </c>
      <c r="P51" s="489">
        <v>2</v>
      </c>
      <c r="Q51" s="484">
        <f t="shared" si="8"/>
        <v>0</v>
      </c>
      <c r="R51" s="484">
        <f t="shared" si="3"/>
        <v>0</v>
      </c>
      <c r="S51" s="484">
        <f>SUM(O51*1.9417)</f>
        <v>0</v>
      </c>
    </row>
    <row r="52" spans="1:19" ht="12.75">
      <c r="A52" s="492"/>
      <c r="B52" s="616"/>
      <c r="C52" s="493"/>
      <c r="D52" s="493"/>
      <c r="E52" s="484">
        <f t="shared" si="4"/>
        <v>0</v>
      </c>
      <c r="F52" s="617">
        <f>SUM(D52-E52)</f>
        <v>0</v>
      </c>
      <c r="G52" s="618"/>
      <c r="H52" s="487">
        <f t="shared" si="0"/>
        <v>0</v>
      </c>
      <c r="I52" s="487">
        <f t="shared" si="1"/>
        <v>0</v>
      </c>
      <c r="J52" s="619"/>
      <c r="K52" s="484">
        <f t="shared" si="2"/>
        <v>0</v>
      </c>
      <c r="L52" s="484">
        <f t="shared" si="5"/>
        <v>0</v>
      </c>
      <c r="M52" s="484">
        <f t="shared" si="10"/>
        <v>0</v>
      </c>
      <c r="N52" s="484">
        <f t="shared" si="6"/>
        <v>0</v>
      </c>
      <c r="O52" s="484">
        <f t="shared" si="7"/>
        <v>0</v>
      </c>
      <c r="P52" s="489">
        <v>2</v>
      </c>
      <c r="Q52" s="484">
        <f t="shared" si="8"/>
        <v>0</v>
      </c>
      <c r="R52" s="484">
        <f t="shared" si="3"/>
        <v>0</v>
      </c>
      <c r="S52" s="484">
        <f>SUM(O52*1.9417)</f>
        <v>0</v>
      </c>
    </row>
    <row r="53" spans="1:19" ht="12.75">
      <c r="A53" s="492"/>
      <c r="B53" s="616"/>
      <c r="C53" s="493"/>
      <c r="D53" s="493"/>
      <c r="E53" s="484">
        <f t="shared" si="4"/>
        <v>0</v>
      </c>
      <c r="F53" s="617">
        <f>SUM(D53-E53)</f>
        <v>0</v>
      </c>
      <c r="G53" s="618"/>
      <c r="H53" s="487">
        <f t="shared" si="0"/>
        <v>0</v>
      </c>
      <c r="I53" s="487">
        <f t="shared" si="1"/>
        <v>0</v>
      </c>
      <c r="J53" s="619"/>
      <c r="K53" s="484">
        <f t="shared" si="2"/>
        <v>0</v>
      </c>
      <c r="L53" s="484">
        <f t="shared" si="5"/>
        <v>0</v>
      </c>
      <c r="M53" s="484">
        <f t="shared" si="10"/>
        <v>0</v>
      </c>
      <c r="N53" s="484">
        <f t="shared" si="6"/>
        <v>0</v>
      </c>
      <c r="O53" s="484">
        <f t="shared" si="7"/>
        <v>0</v>
      </c>
      <c r="P53" s="489">
        <v>2</v>
      </c>
      <c r="Q53" s="484">
        <f t="shared" si="8"/>
        <v>0</v>
      </c>
      <c r="R53" s="484">
        <f t="shared" si="3"/>
        <v>0</v>
      </c>
      <c r="S53" s="484">
        <f>SUM(O53*1.9417)</f>
        <v>0</v>
      </c>
    </row>
    <row r="54" spans="1:19" ht="12.75">
      <c r="A54" s="492"/>
      <c r="B54" s="616"/>
      <c r="C54" s="493"/>
      <c r="D54" s="493"/>
      <c r="E54" s="484">
        <f t="shared" si="4"/>
        <v>0</v>
      </c>
      <c r="F54" s="617">
        <f>SUM(D54-E54)</f>
        <v>0</v>
      </c>
      <c r="G54" s="618"/>
      <c r="H54" s="487">
        <f t="shared" si="0"/>
        <v>0</v>
      </c>
      <c r="I54" s="487">
        <f t="shared" si="1"/>
        <v>0</v>
      </c>
      <c r="J54" s="619"/>
      <c r="K54" s="484">
        <f t="shared" si="2"/>
        <v>0</v>
      </c>
      <c r="L54" s="484">
        <f t="shared" si="5"/>
        <v>0</v>
      </c>
      <c r="M54" s="484">
        <f t="shared" si="10"/>
        <v>0</v>
      </c>
      <c r="N54" s="484">
        <f t="shared" si="6"/>
        <v>0</v>
      </c>
      <c r="O54" s="484">
        <f t="shared" si="7"/>
        <v>0</v>
      </c>
      <c r="P54" s="489">
        <v>2</v>
      </c>
      <c r="Q54" s="484">
        <f t="shared" si="8"/>
        <v>0</v>
      </c>
      <c r="R54" s="484">
        <f t="shared" si="3"/>
        <v>0</v>
      </c>
      <c r="S54" s="484">
        <f>SUM(O54*1.9417)</f>
        <v>0</v>
      </c>
    </row>
    <row r="55" spans="1:19" ht="12.75">
      <c r="A55" s="491" t="s">
        <v>9</v>
      </c>
      <c r="B55" s="492"/>
      <c r="C55" s="492"/>
      <c r="D55" s="492"/>
      <c r="E55" s="493">
        <f>SUM(E12:E54)</f>
        <v>90000</v>
      </c>
      <c r="F55" s="493"/>
      <c r="G55" s="493"/>
      <c r="H55" s="493">
        <f>SUM(H12:H54)</f>
        <v>1653.4246575342468</v>
      </c>
      <c r="I55" s="493">
        <f>SUM(I12:I54)</f>
        <v>4750</v>
      </c>
      <c r="J55" s="493"/>
      <c r="K55" s="493"/>
      <c r="L55" s="493"/>
      <c r="M55" s="493"/>
      <c r="N55" s="493">
        <f>SUM(N12:N54)</f>
        <v>2912.5753424657532</v>
      </c>
      <c r="O55" s="493">
        <f>SUM(O12:O54)</f>
        <v>184</v>
      </c>
      <c r="P55" s="492"/>
      <c r="Q55" s="493">
        <f>SUM(Q12:Q54)</f>
        <v>357.19368000000003</v>
      </c>
      <c r="R55" s="493">
        <f>SUM(R12:R54)</f>
        <v>173.2389348</v>
      </c>
      <c r="S55" s="493">
        <f>SUM(S12:S54)</f>
        <v>357.2728</v>
      </c>
    </row>
    <row r="56" spans="1:22" ht="12.75">
      <c r="A56" s="620"/>
      <c r="B56" s="620"/>
      <c r="C56" s="620"/>
      <c r="D56" s="620"/>
      <c r="E56" s="620"/>
      <c r="F56" s="620"/>
      <c r="G56" s="620"/>
      <c r="H56" s="620"/>
      <c r="I56" s="620"/>
      <c r="J56" s="620"/>
      <c r="K56" s="620"/>
      <c r="L56" s="620"/>
      <c r="M56" s="620"/>
      <c r="N56" s="620"/>
      <c r="O56" s="620"/>
      <c r="P56" s="620"/>
      <c r="Q56" s="620"/>
      <c r="R56" s="620"/>
      <c r="S56" s="620"/>
      <c r="T56" s="177"/>
      <c r="U56" s="177"/>
      <c r="V56" s="177"/>
    </row>
    <row r="57" spans="1:19" ht="12.75">
      <c r="A57" s="620" t="s">
        <v>91</v>
      </c>
      <c r="B57" s="620"/>
      <c r="C57" s="620"/>
      <c r="D57" s="620"/>
      <c r="E57" s="620"/>
      <c r="F57" s="620"/>
      <c r="G57" s="620"/>
      <c r="H57" s="620"/>
      <c r="I57" s="620"/>
      <c r="J57" s="620"/>
      <c r="K57" s="620"/>
      <c r="L57" s="620"/>
      <c r="M57" s="620"/>
      <c r="N57" s="620"/>
      <c r="O57" s="620"/>
      <c r="P57" s="620"/>
      <c r="Q57" s="620"/>
      <c r="R57" s="620"/>
      <c r="S57" s="620"/>
    </row>
    <row r="58" spans="1:19" ht="12.75">
      <c r="A58" s="621" t="s">
        <v>246</v>
      </c>
      <c r="B58" s="620"/>
      <c r="C58" s="620"/>
      <c r="D58" s="620"/>
      <c r="E58" s="620"/>
      <c r="F58" s="620"/>
      <c r="G58" s="620"/>
      <c r="H58" s="620"/>
      <c r="I58" s="620"/>
      <c r="J58" s="620"/>
      <c r="K58" s="620"/>
      <c r="L58" s="620"/>
      <c r="M58" s="620"/>
      <c r="N58" s="620"/>
      <c r="O58" s="620"/>
      <c r="P58" s="620"/>
      <c r="Q58" s="620"/>
      <c r="R58" s="620"/>
      <c r="S58" s="620"/>
    </row>
    <row r="59" spans="1:19" ht="12.75">
      <c r="A59" s="574" t="s">
        <v>245</v>
      </c>
      <c r="B59" s="620"/>
      <c r="C59" s="620"/>
      <c r="D59" s="620"/>
      <c r="E59" s="620"/>
      <c r="F59" s="620"/>
      <c r="G59" s="620"/>
      <c r="H59" s="620"/>
      <c r="I59" s="620"/>
      <c r="J59" s="620"/>
      <c r="K59" s="620"/>
      <c r="L59" s="620"/>
      <c r="M59" s="620"/>
      <c r="N59" s="620"/>
      <c r="O59" s="620"/>
      <c r="P59" s="620"/>
      <c r="Q59" s="620"/>
      <c r="R59" s="570" t="s">
        <v>255</v>
      </c>
      <c r="S59" s="620"/>
    </row>
    <row r="60" spans="1:19" ht="12.75">
      <c r="A60" s="620"/>
      <c r="B60" s="620"/>
      <c r="C60" s="620"/>
      <c r="D60" s="620"/>
      <c r="E60" s="620"/>
      <c r="F60" s="620"/>
      <c r="G60" s="620"/>
      <c r="H60" s="620"/>
      <c r="I60" s="620"/>
      <c r="J60" s="620"/>
      <c r="K60" s="620"/>
      <c r="L60" s="620"/>
      <c r="M60" s="620"/>
      <c r="N60" s="620"/>
      <c r="O60" s="620"/>
      <c r="P60" s="620"/>
      <c r="Q60" s="620"/>
      <c r="R60" s="620"/>
      <c r="S60" s="620"/>
    </row>
    <row r="61" spans="1:19" ht="12.75">
      <c r="A61" s="620"/>
      <c r="B61" s="620"/>
      <c r="C61" s="620"/>
      <c r="D61" s="620"/>
      <c r="E61" s="620"/>
      <c r="F61" s="620"/>
      <c r="G61" s="620"/>
      <c r="H61" s="620"/>
      <c r="I61" s="620"/>
      <c r="J61" s="620"/>
      <c r="K61" s="620"/>
      <c r="L61" s="620"/>
      <c r="M61" s="620"/>
      <c r="N61" s="620"/>
      <c r="O61" s="620"/>
      <c r="P61" s="620"/>
      <c r="Q61" s="620"/>
      <c r="R61" s="620"/>
      <c r="S61" s="620"/>
    </row>
    <row r="62" spans="1:19" ht="12.75">
      <c r="A62" s="620"/>
      <c r="B62" s="620"/>
      <c r="C62" s="620"/>
      <c r="D62" s="620"/>
      <c r="E62" s="620"/>
      <c r="F62" s="620"/>
      <c r="G62" s="620"/>
      <c r="H62" s="620"/>
      <c r="I62" s="620"/>
      <c r="J62" s="620"/>
      <c r="K62" s="620"/>
      <c r="L62" s="620"/>
      <c r="M62" s="620"/>
      <c r="N62" s="620"/>
      <c r="O62" s="620"/>
      <c r="P62" s="620"/>
      <c r="Q62" s="620"/>
      <c r="R62" s="620"/>
      <c r="S62" s="620"/>
    </row>
    <row r="63" spans="1:19" ht="12.75">
      <c r="A63" s="620"/>
      <c r="B63" s="620"/>
      <c r="C63" s="620"/>
      <c r="D63" s="620"/>
      <c r="E63" s="620"/>
      <c r="F63" s="620"/>
      <c r="G63" s="620"/>
      <c r="H63" s="620"/>
      <c r="I63" s="620"/>
      <c r="J63" s="620"/>
      <c r="K63" s="620"/>
      <c r="L63" s="620"/>
      <c r="M63" s="620"/>
      <c r="N63" s="620"/>
      <c r="O63" s="620"/>
      <c r="P63" s="620"/>
      <c r="Q63" s="620"/>
      <c r="R63" s="620"/>
      <c r="S63" s="620"/>
    </row>
    <row r="64" spans="1:19" ht="12.75">
      <c r="A64" s="620"/>
      <c r="B64" s="620"/>
      <c r="C64" s="620"/>
      <c r="D64" s="620"/>
      <c r="E64" s="620"/>
      <c r="F64" s="620"/>
      <c r="G64" s="620"/>
      <c r="H64" s="620"/>
      <c r="I64" s="620"/>
      <c r="J64" s="620"/>
      <c r="K64" s="620"/>
      <c r="L64" s="620"/>
      <c r="M64" s="620"/>
      <c r="N64" s="620"/>
      <c r="O64" s="620"/>
      <c r="P64" s="620"/>
      <c r="Q64" s="620"/>
      <c r="R64" s="620"/>
      <c r="S64" s="620"/>
    </row>
  </sheetData>
  <sheetProtection password="C2F7" sheet="1" objects="1" scenarios="1"/>
  <printOptions/>
  <pageMargins left="0.5511811023622047" right="0.35433070866141736" top="0.984251968503937" bottom="0.5905511811023623" header="0.5118110236220472" footer="0.5118110236220472"/>
  <pageSetup fitToHeight="1" fitToWidth="1" horizontalDpi="600" verticalDpi="600" orientation="landscape" paperSize="9" scale="61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workbookViewId="0" topLeftCell="A1">
      <selection activeCell="A1" sqref="A1"/>
    </sheetView>
  </sheetViews>
  <sheetFormatPr defaultColWidth="9.140625" defaultRowHeight="12.75"/>
  <cols>
    <col min="1" max="1" width="14.28125" style="240" customWidth="1"/>
    <col min="2" max="2" width="12.8515625" style="240" customWidth="1"/>
    <col min="3" max="3" width="17.28125" style="240" customWidth="1"/>
    <col min="4" max="4" width="17.57421875" style="240" customWidth="1"/>
    <col min="5" max="5" width="15.7109375" style="240" customWidth="1"/>
    <col min="6" max="6" width="14.7109375" style="240" customWidth="1"/>
    <col min="7" max="7" width="14.421875" style="240" customWidth="1"/>
    <col min="8" max="8" width="16.7109375" style="240" customWidth="1"/>
    <col min="9" max="9" width="19.28125" style="240" customWidth="1"/>
    <col min="10" max="10" width="14.421875" style="240" hidden="1" customWidth="1"/>
    <col min="11" max="11" width="14.421875" style="240" customWidth="1"/>
    <col min="12" max="12" width="15.28125" style="240" customWidth="1"/>
    <col min="13" max="13" width="13.00390625" style="240" customWidth="1"/>
    <col min="14" max="15" width="10.7109375" style="240" customWidth="1"/>
    <col min="16" max="16" width="10.28125" style="240" customWidth="1"/>
    <col min="17" max="17" width="10.57421875" style="240" customWidth="1"/>
    <col min="18" max="18" width="11.421875" style="240" customWidth="1"/>
    <col min="19" max="20" width="10.7109375" style="240" customWidth="1"/>
    <col min="21" max="16384" width="9.140625" style="240" customWidth="1"/>
  </cols>
  <sheetData>
    <row r="1" spans="1:6" ht="18">
      <c r="A1" s="239" t="s">
        <v>211</v>
      </c>
      <c r="F1" s="239"/>
    </row>
    <row r="2" ht="18">
      <c r="A2" s="241"/>
    </row>
    <row r="3" spans="1:9" ht="15.75">
      <c r="A3" s="242" t="s">
        <v>0</v>
      </c>
      <c r="B3" s="494"/>
      <c r="C3" s="494"/>
      <c r="D3" s="494"/>
      <c r="E3" s="494"/>
      <c r="F3" s="243"/>
      <c r="G3" s="244"/>
      <c r="H3" s="495" t="s">
        <v>15</v>
      </c>
      <c r="I3" s="244"/>
    </row>
    <row r="4" spans="1:12" ht="15.75">
      <c r="A4" s="242" t="s">
        <v>1</v>
      </c>
      <c r="B4" s="494"/>
      <c r="C4" s="494"/>
      <c r="D4" s="494"/>
      <c r="E4" s="494"/>
      <c r="F4" s="243"/>
      <c r="G4" s="244"/>
      <c r="H4" s="244"/>
      <c r="I4" s="244"/>
      <c r="J4" s="245"/>
      <c r="L4" s="244"/>
    </row>
    <row r="5" spans="1:12" ht="15">
      <c r="A5" s="243"/>
      <c r="B5" s="243"/>
      <c r="C5" s="243"/>
      <c r="D5" s="243"/>
      <c r="E5" s="243"/>
      <c r="F5" s="243"/>
      <c r="L5" s="244"/>
    </row>
    <row r="6" spans="1:9" ht="12.75">
      <c r="A6" s="246" t="s">
        <v>12</v>
      </c>
      <c r="B6" s="246" t="s">
        <v>12</v>
      </c>
      <c r="C6" s="246" t="s">
        <v>68</v>
      </c>
      <c r="D6" s="246" t="s">
        <v>69</v>
      </c>
      <c r="E6" s="246" t="s">
        <v>13</v>
      </c>
      <c r="F6" s="247" t="s">
        <v>25</v>
      </c>
      <c r="G6" s="247" t="s">
        <v>26</v>
      </c>
      <c r="H6" s="247" t="s">
        <v>38</v>
      </c>
      <c r="I6" s="247" t="s">
        <v>30</v>
      </c>
    </row>
    <row r="7" spans="1:9" ht="12.75">
      <c r="A7" s="248"/>
      <c r="B7" s="248" t="s">
        <v>2</v>
      </c>
      <c r="C7" s="248" t="s">
        <v>212</v>
      </c>
      <c r="D7" s="248" t="s">
        <v>213</v>
      </c>
      <c r="E7" s="248" t="s">
        <v>14</v>
      </c>
      <c r="F7" s="249"/>
      <c r="G7" s="249" t="s">
        <v>14</v>
      </c>
      <c r="H7" s="249" t="s">
        <v>27</v>
      </c>
      <c r="I7" s="249" t="s">
        <v>31</v>
      </c>
    </row>
    <row r="8" spans="1:10" ht="12.75">
      <c r="A8" s="250"/>
      <c r="B8" s="250"/>
      <c r="C8" s="250" t="s">
        <v>214</v>
      </c>
      <c r="D8" s="250" t="s">
        <v>0</v>
      </c>
      <c r="E8" s="250"/>
      <c r="F8" s="251"/>
      <c r="G8" s="251"/>
      <c r="H8" s="251" t="s">
        <v>28</v>
      </c>
      <c r="I8" s="251" t="s">
        <v>14</v>
      </c>
      <c r="J8" s="247" t="s">
        <v>30</v>
      </c>
    </row>
    <row r="9" spans="1:10" ht="12.75">
      <c r="A9" s="252"/>
      <c r="B9" s="252"/>
      <c r="C9" s="252"/>
      <c r="D9" s="253" t="s">
        <v>215</v>
      </c>
      <c r="E9" s="253"/>
      <c r="F9" s="253" t="s">
        <v>216</v>
      </c>
      <c r="G9" s="305">
        <v>1.9417</v>
      </c>
      <c r="H9" s="306">
        <v>0.485</v>
      </c>
      <c r="I9" s="305">
        <v>1.9417</v>
      </c>
      <c r="J9" s="249" t="s">
        <v>31</v>
      </c>
    </row>
    <row r="10" spans="1:10" ht="12.75">
      <c r="A10" s="496" t="s">
        <v>17</v>
      </c>
      <c r="B10" s="497">
        <v>26</v>
      </c>
      <c r="C10" s="496" t="s">
        <v>172</v>
      </c>
      <c r="D10" s="498">
        <v>1100</v>
      </c>
      <c r="E10" s="499">
        <f>D10</f>
        <v>1100</v>
      </c>
      <c r="F10" s="500">
        <v>2</v>
      </c>
      <c r="G10" s="499">
        <f>SUM(E10*1.94127)</f>
        <v>2135.397</v>
      </c>
      <c r="H10" s="499">
        <f>SUM(G10*0.485)</f>
        <v>1035.667545</v>
      </c>
      <c r="I10" s="499">
        <f>SUM(E10*1.9417)</f>
        <v>2135.87</v>
      </c>
      <c r="J10" s="251" t="s">
        <v>14</v>
      </c>
    </row>
    <row r="11" spans="1:10" ht="12.75">
      <c r="A11" s="503" t="s">
        <v>17</v>
      </c>
      <c r="B11" s="622">
        <v>26</v>
      </c>
      <c r="C11" s="503" t="s">
        <v>172</v>
      </c>
      <c r="D11" s="504">
        <v>1100</v>
      </c>
      <c r="E11" s="499">
        <f>D11</f>
        <v>1100</v>
      </c>
      <c r="F11" s="500">
        <v>2</v>
      </c>
      <c r="G11" s="499">
        <f>SUM(E11*1.94127)</f>
        <v>2135.397</v>
      </c>
      <c r="H11" s="499">
        <f>SUM(G11*0.485)</f>
        <v>1035.667545</v>
      </c>
      <c r="I11" s="499">
        <f>SUM(E11*1.9417)</f>
        <v>2135.87</v>
      </c>
      <c r="J11" s="252">
        <v>1.9417</v>
      </c>
    </row>
    <row r="12" spans="1:10" ht="12.75">
      <c r="A12" s="503" t="s">
        <v>17</v>
      </c>
      <c r="B12" s="622">
        <v>26</v>
      </c>
      <c r="C12" s="503" t="s">
        <v>217</v>
      </c>
      <c r="D12" s="504">
        <v>1000</v>
      </c>
      <c r="E12" s="499">
        <f aca="true" t="shared" si="0" ref="E12:E60">D12</f>
        <v>1000</v>
      </c>
      <c r="F12" s="500">
        <v>2</v>
      </c>
      <c r="G12" s="499">
        <f>SUM(E12*1.94127)</f>
        <v>1941.27</v>
      </c>
      <c r="H12" s="499">
        <f aca="true" t="shared" si="1" ref="H12:H60">SUM(G12*0.485)</f>
        <v>941.51595</v>
      </c>
      <c r="I12" s="499">
        <f>SUM(E12*1.9417)</f>
        <v>1941.7</v>
      </c>
      <c r="J12" s="254"/>
    </row>
    <row r="13" spans="1:10" ht="12.75">
      <c r="A13" s="503"/>
      <c r="B13" s="622"/>
      <c r="C13" s="503"/>
      <c r="D13" s="504"/>
      <c r="E13" s="499">
        <f t="shared" si="0"/>
        <v>0</v>
      </c>
      <c r="F13" s="500">
        <v>2</v>
      </c>
      <c r="G13" s="499">
        <f>SUM(E13*2.1292)</f>
        <v>0</v>
      </c>
      <c r="H13" s="499">
        <f t="shared" si="1"/>
        <v>0</v>
      </c>
      <c r="I13" s="499">
        <f aca="true" t="shared" si="2" ref="I13:I53">SUM(E13*1.9417)</f>
        <v>0</v>
      </c>
      <c r="J13" s="254">
        <f>SUM(E11*1.9417)</f>
        <v>2135.87</v>
      </c>
    </row>
    <row r="14" spans="1:10" ht="12.75">
      <c r="A14" s="503"/>
      <c r="B14" s="622"/>
      <c r="C14" s="503"/>
      <c r="D14" s="504"/>
      <c r="E14" s="499">
        <f t="shared" si="0"/>
        <v>0</v>
      </c>
      <c r="F14" s="500">
        <v>2</v>
      </c>
      <c r="G14" s="499">
        <f aca="true" t="shared" si="3" ref="G14:G60">SUM(E14*2.1292)</f>
        <v>0</v>
      </c>
      <c r="H14" s="499">
        <f t="shared" si="1"/>
        <v>0</v>
      </c>
      <c r="I14" s="499">
        <f t="shared" si="2"/>
        <v>0</v>
      </c>
      <c r="J14" s="254">
        <f aca="true" t="shared" si="4" ref="J14:J35">SUM(E12*1.9417)</f>
        <v>1941.7</v>
      </c>
    </row>
    <row r="15" spans="1:10" ht="12.75">
      <c r="A15" s="503"/>
      <c r="B15" s="622"/>
      <c r="C15" s="503"/>
      <c r="D15" s="504"/>
      <c r="E15" s="499">
        <f t="shared" si="0"/>
        <v>0</v>
      </c>
      <c r="F15" s="500">
        <v>2</v>
      </c>
      <c r="G15" s="499">
        <f t="shared" si="3"/>
        <v>0</v>
      </c>
      <c r="H15" s="499">
        <f t="shared" si="1"/>
        <v>0</v>
      </c>
      <c r="I15" s="499">
        <f t="shared" si="2"/>
        <v>0</v>
      </c>
      <c r="J15" s="254">
        <f t="shared" si="4"/>
        <v>0</v>
      </c>
    </row>
    <row r="16" spans="1:10" ht="12.75">
      <c r="A16" s="503"/>
      <c r="B16" s="622"/>
      <c r="C16" s="503"/>
      <c r="D16" s="504"/>
      <c r="E16" s="499">
        <f t="shared" si="0"/>
        <v>0</v>
      </c>
      <c r="F16" s="500">
        <v>2</v>
      </c>
      <c r="G16" s="499">
        <f t="shared" si="3"/>
        <v>0</v>
      </c>
      <c r="H16" s="499">
        <f t="shared" si="1"/>
        <v>0</v>
      </c>
      <c r="I16" s="499">
        <f t="shared" si="2"/>
        <v>0</v>
      </c>
      <c r="J16" s="254">
        <f t="shared" si="4"/>
        <v>0</v>
      </c>
    </row>
    <row r="17" spans="1:10" ht="12.75">
      <c r="A17" s="503"/>
      <c r="B17" s="622"/>
      <c r="C17" s="503"/>
      <c r="D17" s="504"/>
      <c r="E17" s="499">
        <f t="shared" si="0"/>
        <v>0</v>
      </c>
      <c r="F17" s="500">
        <v>2</v>
      </c>
      <c r="G17" s="499">
        <f t="shared" si="3"/>
        <v>0</v>
      </c>
      <c r="H17" s="499">
        <f t="shared" si="1"/>
        <v>0</v>
      </c>
      <c r="I17" s="499">
        <f t="shared" si="2"/>
        <v>0</v>
      </c>
      <c r="J17" s="254">
        <f t="shared" si="4"/>
        <v>0</v>
      </c>
    </row>
    <row r="18" spans="1:10" ht="12.75">
      <c r="A18" s="503"/>
      <c r="B18" s="622"/>
      <c r="C18" s="503"/>
      <c r="D18" s="504"/>
      <c r="E18" s="499">
        <f t="shared" si="0"/>
        <v>0</v>
      </c>
      <c r="F18" s="500">
        <v>2</v>
      </c>
      <c r="G18" s="499">
        <f t="shared" si="3"/>
        <v>0</v>
      </c>
      <c r="H18" s="499">
        <f t="shared" si="1"/>
        <v>0</v>
      </c>
      <c r="I18" s="499">
        <f t="shared" si="2"/>
        <v>0</v>
      </c>
      <c r="J18" s="254">
        <f t="shared" si="4"/>
        <v>0</v>
      </c>
    </row>
    <row r="19" spans="1:10" ht="12.75">
      <c r="A19" s="503"/>
      <c r="B19" s="622"/>
      <c r="C19" s="503"/>
      <c r="D19" s="504"/>
      <c r="E19" s="499">
        <f t="shared" si="0"/>
        <v>0</v>
      </c>
      <c r="F19" s="500">
        <v>2</v>
      </c>
      <c r="G19" s="499">
        <f t="shared" si="3"/>
        <v>0</v>
      </c>
      <c r="H19" s="499">
        <f t="shared" si="1"/>
        <v>0</v>
      </c>
      <c r="I19" s="499">
        <f t="shared" si="2"/>
        <v>0</v>
      </c>
      <c r="J19" s="254">
        <f t="shared" si="4"/>
        <v>0</v>
      </c>
    </row>
    <row r="20" spans="1:10" ht="12.75">
      <c r="A20" s="503"/>
      <c r="B20" s="622"/>
      <c r="C20" s="503"/>
      <c r="D20" s="504"/>
      <c r="E20" s="499">
        <f t="shared" si="0"/>
        <v>0</v>
      </c>
      <c r="F20" s="500">
        <v>2</v>
      </c>
      <c r="G20" s="499">
        <f t="shared" si="3"/>
        <v>0</v>
      </c>
      <c r="H20" s="499">
        <f t="shared" si="1"/>
        <v>0</v>
      </c>
      <c r="I20" s="499">
        <f t="shared" si="2"/>
        <v>0</v>
      </c>
      <c r="J20" s="254">
        <f t="shared" si="4"/>
        <v>0</v>
      </c>
    </row>
    <row r="21" spans="1:10" ht="12.75">
      <c r="A21" s="503"/>
      <c r="B21" s="622"/>
      <c r="C21" s="503"/>
      <c r="D21" s="504"/>
      <c r="E21" s="499">
        <f t="shared" si="0"/>
        <v>0</v>
      </c>
      <c r="F21" s="500">
        <v>2</v>
      </c>
      <c r="G21" s="499">
        <f t="shared" si="3"/>
        <v>0</v>
      </c>
      <c r="H21" s="499">
        <f t="shared" si="1"/>
        <v>0</v>
      </c>
      <c r="I21" s="499">
        <f t="shared" si="2"/>
        <v>0</v>
      </c>
      <c r="J21" s="254">
        <f t="shared" si="4"/>
        <v>0</v>
      </c>
    </row>
    <row r="22" spans="1:10" ht="12.75">
      <c r="A22" s="503"/>
      <c r="B22" s="622"/>
      <c r="C22" s="503"/>
      <c r="D22" s="504"/>
      <c r="E22" s="499">
        <f t="shared" si="0"/>
        <v>0</v>
      </c>
      <c r="F22" s="500">
        <v>2</v>
      </c>
      <c r="G22" s="499">
        <f t="shared" si="3"/>
        <v>0</v>
      </c>
      <c r="H22" s="499">
        <f t="shared" si="1"/>
        <v>0</v>
      </c>
      <c r="I22" s="499">
        <f t="shared" si="2"/>
        <v>0</v>
      </c>
      <c r="J22" s="254">
        <f t="shared" si="4"/>
        <v>0</v>
      </c>
    </row>
    <row r="23" spans="1:10" ht="12.75">
      <c r="A23" s="503"/>
      <c r="B23" s="622"/>
      <c r="C23" s="503"/>
      <c r="D23" s="504"/>
      <c r="E23" s="499">
        <f t="shared" si="0"/>
        <v>0</v>
      </c>
      <c r="F23" s="500">
        <v>2</v>
      </c>
      <c r="G23" s="499">
        <f t="shared" si="3"/>
        <v>0</v>
      </c>
      <c r="H23" s="499">
        <f t="shared" si="1"/>
        <v>0</v>
      </c>
      <c r="I23" s="499">
        <f t="shared" si="2"/>
        <v>0</v>
      </c>
      <c r="J23" s="254">
        <f t="shared" si="4"/>
        <v>0</v>
      </c>
    </row>
    <row r="24" spans="1:10" ht="12.75">
      <c r="A24" s="503"/>
      <c r="B24" s="622"/>
      <c r="C24" s="503"/>
      <c r="D24" s="504"/>
      <c r="E24" s="499">
        <f t="shared" si="0"/>
        <v>0</v>
      </c>
      <c r="F24" s="500">
        <v>2</v>
      </c>
      <c r="G24" s="499">
        <f t="shared" si="3"/>
        <v>0</v>
      </c>
      <c r="H24" s="499">
        <f t="shared" si="1"/>
        <v>0</v>
      </c>
      <c r="I24" s="499">
        <f t="shared" si="2"/>
        <v>0</v>
      </c>
      <c r="J24" s="254">
        <f t="shared" si="4"/>
        <v>0</v>
      </c>
    </row>
    <row r="25" spans="1:10" ht="12.75">
      <c r="A25" s="503"/>
      <c r="B25" s="622"/>
      <c r="C25" s="503"/>
      <c r="D25" s="504"/>
      <c r="E25" s="499">
        <f t="shared" si="0"/>
        <v>0</v>
      </c>
      <c r="F25" s="500">
        <v>2</v>
      </c>
      <c r="G25" s="499">
        <f t="shared" si="3"/>
        <v>0</v>
      </c>
      <c r="H25" s="499">
        <f t="shared" si="1"/>
        <v>0</v>
      </c>
      <c r="I25" s="499">
        <f t="shared" si="2"/>
        <v>0</v>
      </c>
      <c r="J25" s="254">
        <f t="shared" si="4"/>
        <v>0</v>
      </c>
    </row>
    <row r="26" spans="1:10" ht="12.75">
      <c r="A26" s="503"/>
      <c r="B26" s="622"/>
      <c r="C26" s="503"/>
      <c r="D26" s="504"/>
      <c r="E26" s="499">
        <f t="shared" si="0"/>
        <v>0</v>
      </c>
      <c r="F26" s="500">
        <v>2</v>
      </c>
      <c r="G26" s="499">
        <f t="shared" si="3"/>
        <v>0</v>
      </c>
      <c r="H26" s="499">
        <f t="shared" si="1"/>
        <v>0</v>
      </c>
      <c r="I26" s="499">
        <f t="shared" si="2"/>
        <v>0</v>
      </c>
      <c r="J26" s="254">
        <f t="shared" si="4"/>
        <v>0</v>
      </c>
    </row>
    <row r="27" spans="1:10" ht="12.75">
      <c r="A27" s="503"/>
      <c r="B27" s="622"/>
      <c r="C27" s="503"/>
      <c r="D27" s="504"/>
      <c r="E27" s="499">
        <f t="shared" si="0"/>
        <v>0</v>
      </c>
      <c r="F27" s="500">
        <v>2</v>
      </c>
      <c r="G27" s="499">
        <f t="shared" si="3"/>
        <v>0</v>
      </c>
      <c r="H27" s="499">
        <f t="shared" si="1"/>
        <v>0</v>
      </c>
      <c r="I27" s="499">
        <f t="shared" si="2"/>
        <v>0</v>
      </c>
      <c r="J27" s="254">
        <f t="shared" si="4"/>
        <v>0</v>
      </c>
    </row>
    <row r="28" spans="1:10" ht="12.75">
      <c r="A28" s="503"/>
      <c r="B28" s="622"/>
      <c r="C28" s="503"/>
      <c r="D28" s="504"/>
      <c r="E28" s="499">
        <f t="shared" si="0"/>
        <v>0</v>
      </c>
      <c r="F28" s="500">
        <v>2</v>
      </c>
      <c r="G28" s="499">
        <f t="shared" si="3"/>
        <v>0</v>
      </c>
      <c r="H28" s="499">
        <f t="shared" si="1"/>
        <v>0</v>
      </c>
      <c r="I28" s="499">
        <f t="shared" si="2"/>
        <v>0</v>
      </c>
      <c r="J28" s="254">
        <f t="shared" si="4"/>
        <v>0</v>
      </c>
    </row>
    <row r="29" spans="1:10" ht="12.75">
      <c r="A29" s="503"/>
      <c r="B29" s="622"/>
      <c r="C29" s="503"/>
      <c r="D29" s="504"/>
      <c r="E29" s="499">
        <f t="shared" si="0"/>
        <v>0</v>
      </c>
      <c r="F29" s="500">
        <v>2</v>
      </c>
      <c r="G29" s="499">
        <f t="shared" si="3"/>
        <v>0</v>
      </c>
      <c r="H29" s="499">
        <f t="shared" si="1"/>
        <v>0</v>
      </c>
      <c r="I29" s="499">
        <f t="shared" si="2"/>
        <v>0</v>
      </c>
      <c r="J29" s="254">
        <f t="shared" si="4"/>
        <v>0</v>
      </c>
    </row>
    <row r="30" spans="1:10" ht="12.75">
      <c r="A30" s="503"/>
      <c r="B30" s="622"/>
      <c r="C30" s="503"/>
      <c r="D30" s="504"/>
      <c r="E30" s="499">
        <f t="shared" si="0"/>
        <v>0</v>
      </c>
      <c r="F30" s="500">
        <v>2</v>
      </c>
      <c r="G30" s="499">
        <f t="shared" si="3"/>
        <v>0</v>
      </c>
      <c r="H30" s="499">
        <f t="shared" si="1"/>
        <v>0</v>
      </c>
      <c r="I30" s="499">
        <f t="shared" si="2"/>
        <v>0</v>
      </c>
      <c r="J30" s="254">
        <f t="shared" si="4"/>
        <v>0</v>
      </c>
    </row>
    <row r="31" spans="1:10" ht="12.75">
      <c r="A31" s="503"/>
      <c r="B31" s="622"/>
      <c r="C31" s="503"/>
      <c r="D31" s="504"/>
      <c r="E31" s="499">
        <f t="shared" si="0"/>
        <v>0</v>
      </c>
      <c r="F31" s="500">
        <v>2</v>
      </c>
      <c r="G31" s="499">
        <f t="shared" si="3"/>
        <v>0</v>
      </c>
      <c r="H31" s="499">
        <f t="shared" si="1"/>
        <v>0</v>
      </c>
      <c r="I31" s="499">
        <f t="shared" si="2"/>
        <v>0</v>
      </c>
      <c r="J31" s="254">
        <f t="shared" si="4"/>
        <v>0</v>
      </c>
    </row>
    <row r="32" spans="1:10" ht="12.75">
      <c r="A32" s="503"/>
      <c r="B32" s="622"/>
      <c r="C32" s="503"/>
      <c r="D32" s="504"/>
      <c r="E32" s="499">
        <f t="shared" si="0"/>
        <v>0</v>
      </c>
      <c r="F32" s="500">
        <v>2</v>
      </c>
      <c r="G32" s="499">
        <f t="shared" si="3"/>
        <v>0</v>
      </c>
      <c r="H32" s="499">
        <f t="shared" si="1"/>
        <v>0</v>
      </c>
      <c r="I32" s="499">
        <f t="shared" si="2"/>
        <v>0</v>
      </c>
      <c r="J32" s="254">
        <f t="shared" si="4"/>
        <v>0</v>
      </c>
    </row>
    <row r="33" spans="1:10" ht="12.75">
      <c r="A33" s="503"/>
      <c r="B33" s="622"/>
      <c r="C33" s="503"/>
      <c r="D33" s="504"/>
      <c r="E33" s="499">
        <f t="shared" si="0"/>
        <v>0</v>
      </c>
      <c r="F33" s="500">
        <v>2</v>
      </c>
      <c r="G33" s="499">
        <f t="shared" si="3"/>
        <v>0</v>
      </c>
      <c r="H33" s="499">
        <f t="shared" si="1"/>
        <v>0</v>
      </c>
      <c r="I33" s="499">
        <f t="shared" si="2"/>
        <v>0</v>
      </c>
      <c r="J33" s="254">
        <f t="shared" si="4"/>
        <v>0</v>
      </c>
    </row>
    <row r="34" spans="1:10" ht="12.75">
      <c r="A34" s="503"/>
      <c r="B34" s="622"/>
      <c r="C34" s="503"/>
      <c r="D34" s="504"/>
      <c r="E34" s="499">
        <f t="shared" si="0"/>
        <v>0</v>
      </c>
      <c r="F34" s="500">
        <v>2</v>
      </c>
      <c r="G34" s="499">
        <f t="shared" si="3"/>
        <v>0</v>
      </c>
      <c r="H34" s="499">
        <f t="shared" si="1"/>
        <v>0</v>
      </c>
      <c r="I34" s="499">
        <f t="shared" si="2"/>
        <v>0</v>
      </c>
      <c r="J34" s="254">
        <f t="shared" si="4"/>
        <v>0</v>
      </c>
    </row>
    <row r="35" spans="1:10" ht="12.75">
      <c r="A35" s="503"/>
      <c r="B35" s="622"/>
      <c r="C35" s="503"/>
      <c r="D35" s="504"/>
      <c r="E35" s="499">
        <f t="shared" si="0"/>
        <v>0</v>
      </c>
      <c r="F35" s="500">
        <v>2</v>
      </c>
      <c r="G35" s="499">
        <f t="shared" si="3"/>
        <v>0</v>
      </c>
      <c r="H35" s="499">
        <f t="shared" si="1"/>
        <v>0</v>
      </c>
      <c r="I35" s="499">
        <f t="shared" si="2"/>
        <v>0</v>
      </c>
      <c r="J35" s="254">
        <f t="shared" si="4"/>
        <v>0</v>
      </c>
    </row>
    <row r="36" spans="1:10" ht="12.75">
      <c r="A36" s="503"/>
      <c r="B36" s="622"/>
      <c r="C36" s="503"/>
      <c r="D36" s="504"/>
      <c r="E36" s="499">
        <f t="shared" si="0"/>
        <v>0</v>
      </c>
      <c r="F36" s="500">
        <v>2</v>
      </c>
      <c r="G36" s="499">
        <f t="shared" si="3"/>
        <v>0</v>
      </c>
      <c r="H36" s="499">
        <f t="shared" si="1"/>
        <v>0</v>
      </c>
      <c r="I36" s="499">
        <f t="shared" si="2"/>
        <v>0</v>
      </c>
      <c r="J36" s="254">
        <f aca="true" t="shared" si="5" ref="J36:J51">SUM(E34*1.9417)</f>
        <v>0</v>
      </c>
    </row>
    <row r="37" spans="1:10" ht="12.75">
      <c r="A37" s="503"/>
      <c r="B37" s="622"/>
      <c r="C37" s="503"/>
      <c r="D37" s="504"/>
      <c r="E37" s="499">
        <f t="shared" si="0"/>
        <v>0</v>
      </c>
      <c r="F37" s="500">
        <v>2</v>
      </c>
      <c r="G37" s="499">
        <f t="shared" si="3"/>
        <v>0</v>
      </c>
      <c r="H37" s="499">
        <f t="shared" si="1"/>
        <v>0</v>
      </c>
      <c r="I37" s="499">
        <f t="shared" si="2"/>
        <v>0</v>
      </c>
      <c r="J37" s="254">
        <f t="shared" si="5"/>
        <v>0</v>
      </c>
    </row>
    <row r="38" spans="1:10" ht="12.75">
      <c r="A38" s="503"/>
      <c r="B38" s="622"/>
      <c r="C38" s="503"/>
      <c r="D38" s="504"/>
      <c r="E38" s="499">
        <f t="shared" si="0"/>
        <v>0</v>
      </c>
      <c r="F38" s="500">
        <v>2</v>
      </c>
      <c r="G38" s="499">
        <f t="shared" si="3"/>
        <v>0</v>
      </c>
      <c r="H38" s="499">
        <f t="shared" si="1"/>
        <v>0</v>
      </c>
      <c r="I38" s="499">
        <f t="shared" si="2"/>
        <v>0</v>
      </c>
      <c r="J38" s="254">
        <f t="shared" si="5"/>
        <v>0</v>
      </c>
    </row>
    <row r="39" spans="1:10" ht="12.75">
      <c r="A39" s="503"/>
      <c r="B39" s="622"/>
      <c r="C39" s="503"/>
      <c r="D39" s="504"/>
      <c r="E39" s="499">
        <f t="shared" si="0"/>
        <v>0</v>
      </c>
      <c r="F39" s="500">
        <v>2</v>
      </c>
      <c r="G39" s="499">
        <f t="shared" si="3"/>
        <v>0</v>
      </c>
      <c r="H39" s="499">
        <f t="shared" si="1"/>
        <v>0</v>
      </c>
      <c r="I39" s="499">
        <f t="shared" si="2"/>
        <v>0</v>
      </c>
      <c r="J39" s="254">
        <f t="shared" si="5"/>
        <v>0</v>
      </c>
    </row>
    <row r="40" spans="1:10" ht="12.75">
      <c r="A40" s="503"/>
      <c r="B40" s="622"/>
      <c r="C40" s="503"/>
      <c r="D40" s="504"/>
      <c r="E40" s="499">
        <f t="shared" si="0"/>
        <v>0</v>
      </c>
      <c r="F40" s="500">
        <v>2</v>
      </c>
      <c r="G40" s="499">
        <f t="shared" si="3"/>
        <v>0</v>
      </c>
      <c r="H40" s="499">
        <f t="shared" si="1"/>
        <v>0</v>
      </c>
      <c r="I40" s="499">
        <f t="shared" si="2"/>
        <v>0</v>
      </c>
      <c r="J40" s="254">
        <f t="shared" si="5"/>
        <v>0</v>
      </c>
    </row>
    <row r="41" spans="1:10" ht="12.75">
      <c r="A41" s="503"/>
      <c r="B41" s="622"/>
      <c r="C41" s="503"/>
      <c r="D41" s="504"/>
      <c r="E41" s="499">
        <f t="shared" si="0"/>
        <v>0</v>
      </c>
      <c r="F41" s="500">
        <v>2</v>
      </c>
      <c r="G41" s="499">
        <f t="shared" si="3"/>
        <v>0</v>
      </c>
      <c r="H41" s="499">
        <f t="shared" si="1"/>
        <v>0</v>
      </c>
      <c r="I41" s="499">
        <f t="shared" si="2"/>
        <v>0</v>
      </c>
      <c r="J41" s="254">
        <f t="shared" si="5"/>
        <v>0</v>
      </c>
    </row>
    <row r="42" spans="1:10" ht="12.75">
      <c r="A42" s="503"/>
      <c r="B42" s="622"/>
      <c r="C42" s="503"/>
      <c r="D42" s="504"/>
      <c r="E42" s="499">
        <f t="shared" si="0"/>
        <v>0</v>
      </c>
      <c r="F42" s="500">
        <v>2</v>
      </c>
      <c r="G42" s="499">
        <f t="shared" si="3"/>
        <v>0</v>
      </c>
      <c r="H42" s="499">
        <f t="shared" si="1"/>
        <v>0</v>
      </c>
      <c r="I42" s="499">
        <f t="shared" si="2"/>
        <v>0</v>
      </c>
      <c r="J42" s="254">
        <f t="shared" si="5"/>
        <v>0</v>
      </c>
    </row>
    <row r="43" spans="1:10" ht="12.75">
      <c r="A43" s="503"/>
      <c r="B43" s="622"/>
      <c r="C43" s="503"/>
      <c r="D43" s="504"/>
      <c r="E43" s="499">
        <f t="shared" si="0"/>
        <v>0</v>
      </c>
      <c r="F43" s="500">
        <v>2</v>
      </c>
      <c r="G43" s="499">
        <f t="shared" si="3"/>
        <v>0</v>
      </c>
      <c r="H43" s="499">
        <f t="shared" si="1"/>
        <v>0</v>
      </c>
      <c r="I43" s="499">
        <f t="shared" si="2"/>
        <v>0</v>
      </c>
      <c r="J43" s="254">
        <f t="shared" si="5"/>
        <v>0</v>
      </c>
    </row>
    <row r="44" spans="1:10" ht="12.75">
      <c r="A44" s="503"/>
      <c r="B44" s="622"/>
      <c r="C44" s="503"/>
      <c r="D44" s="504"/>
      <c r="E44" s="499">
        <f t="shared" si="0"/>
        <v>0</v>
      </c>
      <c r="F44" s="500">
        <v>2</v>
      </c>
      <c r="G44" s="499">
        <f t="shared" si="3"/>
        <v>0</v>
      </c>
      <c r="H44" s="499">
        <f t="shared" si="1"/>
        <v>0</v>
      </c>
      <c r="I44" s="499">
        <f t="shared" si="2"/>
        <v>0</v>
      </c>
      <c r="J44" s="254">
        <f t="shared" si="5"/>
        <v>0</v>
      </c>
    </row>
    <row r="45" spans="1:10" ht="12.75">
      <c r="A45" s="503"/>
      <c r="B45" s="622"/>
      <c r="C45" s="503"/>
      <c r="D45" s="504"/>
      <c r="E45" s="499">
        <f t="shared" si="0"/>
        <v>0</v>
      </c>
      <c r="F45" s="500">
        <v>2</v>
      </c>
      <c r="G45" s="499">
        <f t="shared" si="3"/>
        <v>0</v>
      </c>
      <c r="H45" s="499">
        <f t="shared" si="1"/>
        <v>0</v>
      </c>
      <c r="I45" s="499">
        <f t="shared" si="2"/>
        <v>0</v>
      </c>
      <c r="J45" s="254">
        <f t="shared" si="5"/>
        <v>0</v>
      </c>
    </row>
    <row r="46" spans="1:10" ht="12.75">
      <c r="A46" s="503"/>
      <c r="B46" s="622"/>
      <c r="C46" s="503"/>
      <c r="D46" s="504"/>
      <c r="E46" s="499">
        <f t="shared" si="0"/>
        <v>0</v>
      </c>
      <c r="F46" s="500">
        <v>2</v>
      </c>
      <c r="G46" s="499">
        <f t="shared" si="3"/>
        <v>0</v>
      </c>
      <c r="H46" s="499">
        <f t="shared" si="1"/>
        <v>0</v>
      </c>
      <c r="I46" s="499">
        <f t="shared" si="2"/>
        <v>0</v>
      </c>
      <c r="J46" s="254">
        <f t="shared" si="5"/>
        <v>0</v>
      </c>
    </row>
    <row r="47" spans="1:10" ht="12.75">
      <c r="A47" s="503"/>
      <c r="B47" s="622"/>
      <c r="C47" s="503"/>
      <c r="D47" s="504"/>
      <c r="E47" s="499">
        <f t="shared" si="0"/>
        <v>0</v>
      </c>
      <c r="F47" s="500">
        <v>2</v>
      </c>
      <c r="G47" s="499">
        <f t="shared" si="3"/>
        <v>0</v>
      </c>
      <c r="H47" s="499">
        <f t="shared" si="1"/>
        <v>0</v>
      </c>
      <c r="I47" s="499">
        <f t="shared" si="2"/>
        <v>0</v>
      </c>
      <c r="J47" s="254">
        <f t="shared" si="5"/>
        <v>0</v>
      </c>
    </row>
    <row r="48" spans="1:10" ht="12.75">
      <c r="A48" s="503"/>
      <c r="B48" s="622"/>
      <c r="C48" s="503"/>
      <c r="D48" s="504"/>
      <c r="E48" s="499">
        <f t="shared" si="0"/>
        <v>0</v>
      </c>
      <c r="F48" s="500">
        <v>2</v>
      </c>
      <c r="G48" s="499">
        <f t="shared" si="3"/>
        <v>0</v>
      </c>
      <c r="H48" s="499">
        <f t="shared" si="1"/>
        <v>0</v>
      </c>
      <c r="I48" s="499">
        <f t="shared" si="2"/>
        <v>0</v>
      </c>
      <c r="J48" s="254">
        <f t="shared" si="5"/>
        <v>0</v>
      </c>
    </row>
    <row r="49" spans="1:10" ht="12.75">
      <c r="A49" s="503"/>
      <c r="B49" s="622"/>
      <c r="C49" s="503"/>
      <c r="D49" s="504"/>
      <c r="E49" s="499">
        <f t="shared" si="0"/>
        <v>0</v>
      </c>
      <c r="F49" s="500">
        <v>2</v>
      </c>
      <c r="G49" s="499">
        <f t="shared" si="3"/>
        <v>0</v>
      </c>
      <c r="H49" s="499">
        <f t="shared" si="1"/>
        <v>0</v>
      </c>
      <c r="I49" s="499">
        <f t="shared" si="2"/>
        <v>0</v>
      </c>
      <c r="J49" s="254">
        <f t="shared" si="5"/>
        <v>0</v>
      </c>
    </row>
    <row r="50" spans="1:10" ht="12.75">
      <c r="A50" s="503"/>
      <c r="B50" s="622"/>
      <c r="C50" s="503"/>
      <c r="D50" s="504"/>
      <c r="E50" s="499">
        <f t="shared" si="0"/>
        <v>0</v>
      </c>
      <c r="F50" s="500">
        <v>2</v>
      </c>
      <c r="G50" s="499">
        <f t="shared" si="3"/>
        <v>0</v>
      </c>
      <c r="H50" s="499">
        <f t="shared" si="1"/>
        <v>0</v>
      </c>
      <c r="I50" s="499">
        <f t="shared" si="2"/>
        <v>0</v>
      </c>
      <c r="J50" s="254">
        <f t="shared" si="5"/>
        <v>0</v>
      </c>
    </row>
    <row r="51" spans="1:10" ht="12.75">
      <c r="A51" s="503"/>
      <c r="B51" s="622"/>
      <c r="C51" s="503"/>
      <c r="D51" s="504"/>
      <c r="E51" s="499">
        <f t="shared" si="0"/>
        <v>0</v>
      </c>
      <c r="F51" s="500">
        <v>2</v>
      </c>
      <c r="G51" s="499">
        <f t="shared" si="3"/>
        <v>0</v>
      </c>
      <c r="H51" s="499">
        <f t="shared" si="1"/>
        <v>0</v>
      </c>
      <c r="I51" s="499">
        <f t="shared" si="2"/>
        <v>0</v>
      </c>
      <c r="J51" s="254">
        <f t="shared" si="5"/>
        <v>0</v>
      </c>
    </row>
    <row r="52" spans="1:10" ht="12.75">
      <c r="A52" s="503"/>
      <c r="B52" s="622"/>
      <c r="C52" s="503"/>
      <c r="D52" s="504"/>
      <c r="E52" s="499">
        <f t="shared" si="0"/>
        <v>0</v>
      </c>
      <c r="F52" s="500">
        <v>2</v>
      </c>
      <c r="G52" s="499">
        <f t="shared" si="3"/>
        <v>0</v>
      </c>
      <c r="H52" s="499">
        <f t="shared" si="1"/>
        <v>0</v>
      </c>
      <c r="I52" s="499">
        <f t="shared" si="2"/>
        <v>0</v>
      </c>
      <c r="J52" s="254">
        <f>SUM(E50*1.9417)</f>
        <v>0</v>
      </c>
    </row>
    <row r="53" spans="1:10" ht="12.75">
      <c r="A53" s="503"/>
      <c r="B53" s="622"/>
      <c r="C53" s="503"/>
      <c r="D53" s="504"/>
      <c r="E53" s="499">
        <f t="shared" si="0"/>
        <v>0</v>
      </c>
      <c r="F53" s="500">
        <v>2</v>
      </c>
      <c r="G53" s="499">
        <f t="shared" si="3"/>
        <v>0</v>
      </c>
      <c r="H53" s="499">
        <f t="shared" si="1"/>
        <v>0</v>
      </c>
      <c r="I53" s="499">
        <f t="shared" si="2"/>
        <v>0</v>
      </c>
      <c r="J53" s="254">
        <f>SUM(E51*1.9417)</f>
        <v>0</v>
      </c>
    </row>
    <row r="54" spans="1:10" ht="12.75">
      <c r="A54" s="503"/>
      <c r="B54" s="622"/>
      <c r="C54" s="503"/>
      <c r="D54" s="504"/>
      <c r="E54" s="499">
        <f t="shared" si="0"/>
        <v>0</v>
      </c>
      <c r="F54" s="500">
        <v>2</v>
      </c>
      <c r="G54" s="499">
        <f t="shared" si="3"/>
        <v>0</v>
      </c>
      <c r="H54" s="499">
        <f t="shared" si="1"/>
        <v>0</v>
      </c>
      <c r="I54" s="499">
        <f aca="true" t="shared" si="6" ref="I54:I60">SUM(E54*1.9417)</f>
        <v>0</v>
      </c>
      <c r="J54" s="254">
        <f>SUM(E52*1.9417)</f>
        <v>0</v>
      </c>
    </row>
    <row r="55" spans="1:10" ht="12.75">
      <c r="A55" s="503"/>
      <c r="B55" s="622"/>
      <c r="C55" s="503"/>
      <c r="D55" s="504"/>
      <c r="E55" s="499">
        <f t="shared" si="0"/>
        <v>0</v>
      </c>
      <c r="F55" s="500">
        <v>2</v>
      </c>
      <c r="G55" s="499">
        <f t="shared" si="3"/>
        <v>0</v>
      </c>
      <c r="H55" s="499">
        <f t="shared" si="1"/>
        <v>0</v>
      </c>
      <c r="I55" s="499">
        <f t="shared" si="6"/>
        <v>0</v>
      </c>
      <c r="J55" s="254">
        <f>SUM(E53*1.9417)</f>
        <v>0</v>
      </c>
    </row>
    <row r="56" spans="1:19" ht="12.75">
      <c r="A56" s="503"/>
      <c r="B56" s="622"/>
      <c r="C56" s="503"/>
      <c r="D56" s="504"/>
      <c r="E56" s="499">
        <f t="shared" si="0"/>
        <v>0</v>
      </c>
      <c r="F56" s="500">
        <v>2</v>
      </c>
      <c r="G56" s="499">
        <f t="shared" si="3"/>
        <v>0</v>
      </c>
      <c r="H56" s="499">
        <f t="shared" si="1"/>
        <v>0</v>
      </c>
      <c r="I56" s="499">
        <f t="shared" si="6"/>
        <v>0</v>
      </c>
      <c r="Q56" s="255"/>
      <c r="R56" s="255"/>
      <c r="S56" s="255"/>
    </row>
    <row r="57" spans="1:9" ht="12.75">
      <c r="A57" s="503"/>
      <c r="B57" s="622"/>
      <c r="C57" s="503"/>
      <c r="D57" s="504"/>
      <c r="E57" s="499">
        <f t="shared" si="0"/>
        <v>0</v>
      </c>
      <c r="F57" s="500">
        <v>2</v>
      </c>
      <c r="G57" s="499">
        <f t="shared" si="3"/>
        <v>0</v>
      </c>
      <c r="H57" s="499">
        <f t="shared" si="1"/>
        <v>0</v>
      </c>
      <c r="I57" s="499">
        <f t="shared" si="6"/>
        <v>0</v>
      </c>
    </row>
    <row r="58" spans="1:9" ht="12.75">
      <c r="A58" s="503"/>
      <c r="B58" s="622"/>
      <c r="C58" s="503"/>
      <c r="D58" s="504"/>
      <c r="E58" s="499">
        <f t="shared" si="0"/>
        <v>0</v>
      </c>
      <c r="F58" s="500">
        <v>2</v>
      </c>
      <c r="G58" s="499">
        <f t="shared" si="3"/>
        <v>0</v>
      </c>
      <c r="H58" s="499">
        <f t="shared" si="1"/>
        <v>0</v>
      </c>
      <c r="I58" s="499">
        <f t="shared" si="6"/>
        <v>0</v>
      </c>
    </row>
    <row r="59" spans="1:9" ht="12.75">
      <c r="A59" s="503"/>
      <c r="B59" s="622"/>
      <c r="C59" s="503"/>
      <c r="D59" s="504"/>
      <c r="E59" s="499">
        <f t="shared" si="0"/>
        <v>0</v>
      </c>
      <c r="F59" s="500">
        <v>2</v>
      </c>
      <c r="G59" s="499">
        <f t="shared" si="3"/>
        <v>0</v>
      </c>
      <c r="H59" s="499">
        <f t="shared" si="1"/>
        <v>0</v>
      </c>
      <c r="I59" s="499">
        <f t="shared" si="6"/>
        <v>0</v>
      </c>
    </row>
    <row r="60" spans="1:9" ht="12.75">
      <c r="A60" s="503"/>
      <c r="B60" s="622"/>
      <c r="C60" s="503"/>
      <c r="D60" s="504"/>
      <c r="E60" s="499">
        <f t="shared" si="0"/>
        <v>0</v>
      </c>
      <c r="F60" s="500">
        <v>2</v>
      </c>
      <c r="G60" s="499">
        <f t="shared" si="3"/>
        <v>0</v>
      </c>
      <c r="H60" s="499">
        <f t="shared" si="1"/>
        <v>0</v>
      </c>
      <c r="I60" s="499">
        <f t="shared" si="6"/>
        <v>0</v>
      </c>
    </row>
    <row r="61" spans="1:9" ht="12.75">
      <c r="A61" s="501" t="s">
        <v>9</v>
      </c>
      <c r="B61" s="502"/>
      <c r="C61" s="503"/>
      <c r="D61" s="504">
        <f>SUM(D10:D60)</f>
        <v>3200</v>
      </c>
      <c r="E61" s="504">
        <f>SUM(E10:E60)</f>
        <v>3200</v>
      </c>
      <c r="F61" s="502"/>
      <c r="G61" s="504">
        <f>SUM(G10:G60)</f>
        <v>6212.064</v>
      </c>
      <c r="H61" s="504">
        <f>SUM(H10:H60)</f>
        <v>3012.85104</v>
      </c>
      <c r="I61" s="504">
        <f>SUM(I10:I60)</f>
        <v>6213.44</v>
      </c>
    </row>
    <row r="62" spans="1:9" ht="12.75">
      <c r="A62" s="623"/>
      <c r="B62" s="623"/>
      <c r="C62" s="623"/>
      <c r="D62" s="623"/>
      <c r="E62" s="623"/>
      <c r="F62" s="623"/>
      <c r="G62" s="623"/>
      <c r="H62" s="623"/>
      <c r="I62" s="623"/>
    </row>
    <row r="63" spans="1:9" ht="12.75">
      <c r="A63" s="623" t="s">
        <v>91</v>
      </c>
      <c r="B63" s="623"/>
      <c r="C63" s="623"/>
      <c r="D63" s="623"/>
      <c r="E63" s="623"/>
      <c r="F63" s="623"/>
      <c r="G63" s="623"/>
      <c r="H63" s="623"/>
      <c r="I63" s="623"/>
    </row>
    <row r="64" spans="1:9" ht="12.75">
      <c r="A64" s="623"/>
      <c r="B64" s="623"/>
      <c r="C64" s="623"/>
      <c r="D64" s="623"/>
      <c r="E64" s="623"/>
      <c r="F64" s="623"/>
      <c r="G64" s="623"/>
      <c r="H64" s="623"/>
      <c r="I64" s="623"/>
    </row>
    <row r="65" spans="1:9" ht="12.75">
      <c r="A65" s="623" t="s">
        <v>132</v>
      </c>
      <c r="B65" s="623"/>
      <c r="C65" s="623"/>
      <c r="D65" s="623"/>
      <c r="E65" s="623"/>
      <c r="F65" s="623"/>
      <c r="G65" s="623"/>
      <c r="H65" s="623"/>
      <c r="I65" s="623"/>
    </row>
    <row r="66" spans="1:9" ht="12.75">
      <c r="A66" s="574" t="s">
        <v>245</v>
      </c>
      <c r="B66" s="623"/>
      <c r="C66" s="623"/>
      <c r="D66" s="623"/>
      <c r="E66" s="623"/>
      <c r="F66" s="623"/>
      <c r="G66" s="623"/>
      <c r="H66" s="623"/>
      <c r="I66" s="570" t="s">
        <v>255</v>
      </c>
    </row>
    <row r="67" spans="1:9" ht="12.75">
      <c r="A67" s="623"/>
      <c r="B67" s="623"/>
      <c r="C67" s="623"/>
      <c r="D67" s="623"/>
      <c r="E67" s="623"/>
      <c r="F67" s="623"/>
      <c r="G67" s="623"/>
      <c r="H67" s="623"/>
      <c r="I67" s="623"/>
    </row>
    <row r="68" spans="1:9" ht="12.75">
      <c r="A68" s="623"/>
      <c r="B68" s="623"/>
      <c r="C68" s="623"/>
      <c r="D68" s="623"/>
      <c r="E68" s="623"/>
      <c r="F68" s="623"/>
      <c r="G68" s="623"/>
      <c r="H68" s="623"/>
      <c r="I68" s="623"/>
    </row>
    <row r="69" spans="1:9" ht="12.75">
      <c r="A69" s="623"/>
      <c r="B69" s="623"/>
      <c r="C69" s="623"/>
      <c r="D69" s="623"/>
      <c r="E69" s="623"/>
      <c r="F69" s="623"/>
      <c r="G69" s="623"/>
      <c r="H69" s="623"/>
      <c r="I69" s="623"/>
    </row>
    <row r="70" spans="1:9" ht="12.75">
      <c r="A70" s="623"/>
      <c r="B70" s="623"/>
      <c r="C70" s="623"/>
      <c r="D70" s="623"/>
      <c r="E70" s="623"/>
      <c r="F70" s="623"/>
      <c r="G70" s="623"/>
      <c r="H70" s="623"/>
      <c r="I70" s="623"/>
    </row>
    <row r="71" spans="1:9" ht="12.75">
      <c r="A71" s="623"/>
      <c r="B71" s="623"/>
      <c r="C71" s="623"/>
      <c r="D71" s="623"/>
      <c r="E71" s="623"/>
      <c r="F71" s="623"/>
      <c r="G71" s="623"/>
      <c r="H71" s="623"/>
      <c r="I71" s="623"/>
    </row>
  </sheetData>
  <sheetProtection password="C2F7" sheet="1" objects="1" scenarios="1"/>
  <printOptions/>
  <pageMargins left="0.5511811023622047" right="0.5511811023622047" top="0.984251968503937" bottom="0.5905511811023623" header="0.5118110236220472" footer="0.5118110236220472"/>
  <pageSetup fitToHeight="1" fitToWidth="1" horizontalDpi="600" verticalDpi="600" orientation="landscape" paperSize="9" scale="57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6"/>
  <sheetViews>
    <sheetView workbookViewId="0" topLeftCell="A1">
      <selection activeCell="A1" sqref="A1"/>
    </sheetView>
  </sheetViews>
  <sheetFormatPr defaultColWidth="9.140625" defaultRowHeight="12.75"/>
  <cols>
    <col min="1" max="1" width="14.28125" style="203" customWidth="1"/>
    <col min="2" max="2" width="12.8515625" style="203" customWidth="1"/>
    <col min="3" max="5" width="17.28125" style="203" customWidth="1"/>
    <col min="6" max="6" width="15.7109375" style="203" customWidth="1"/>
    <col min="7" max="10" width="14.57421875" style="203" customWidth="1"/>
    <col min="11" max="11" width="13.140625" style="203" customWidth="1"/>
    <col min="12" max="12" width="14.421875" style="203" customWidth="1"/>
    <col min="13" max="13" width="15.140625" style="203" customWidth="1"/>
    <col min="14" max="14" width="18.7109375" style="203" customWidth="1"/>
    <col min="15" max="15" width="14.421875" style="203" hidden="1" customWidth="1"/>
    <col min="16" max="16" width="14.421875" style="203" customWidth="1"/>
    <col min="17" max="17" width="15.28125" style="203" customWidth="1"/>
    <col min="18" max="18" width="13.00390625" style="203" customWidth="1"/>
    <col min="19" max="20" width="10.7109375" style="203" customWidth="1"/>
    <col min="21" max="21" width="10.28125" style="203" customWidth="1"/>
    <col min="22" max="22" width="10.57421875" style="203" customWidth="1"/>
    <col min="23" max="23" width="11.421875" style="203" customWidth="1"/>
    <col min="24" max="25" width="10.7109375" style="203" customWidth="1"/>
    <col min="26" max="16384" width="9.140625" style="203" customWidth="1"/>
  </cols>
  <sheetData>
    <row r="1" spans="1:11" ht="18">
      <c r="A1" s="202" t="s">
        <v>194</v>
      </c>
      <c r="K1" s="202"/>
    </row>
    <row r="2" ht="18">
      <c r="A2" s="204"/>
    </row>
    <row r="3" spans="1:14" ht="15.75">
      <c r="A3" s="205" t="s">
        <v>0</v>
      </c>
      <c r="B3" s="505"/>
      <c r="C3" s="505"/>
      <c r="D3" s="505"/>
      <c r="E3" s="505"/>
      <c r="F3" s="206"/>
      <c r="G3" s="206"/>
      <c r="H3" s="206"/>
      <c r="I3" s="206"/>
      <c r="J3" s="206"/>
      <c r="K3" s="206"/>
      <c r="L3" s="207"/>
      <c r="M3" s="512" t="s">
        <v>15</v>
      </c>
      <c r="N3" s="207"/>
    </row>
    <row r="4" spans="1:17" ht="15.75">
      <c r="A4" s="205" t="s">
        <v>1</v>
      </c>
      <c r="B4" s="505"/>
      <c r="C4" s="505"/>
      <c r="D4" s="505"/>
      <c r="E4" s="505"/>
      <c r="F4" s="206"/>
      <c r="G4" s="206"/>
      <c r="H4" s="206"/>
      <c r="I4" s="206"/>
      <c r="J4" s="206"/>
      <c r="K4" s="206"/>
      <c r="L4" s="207"/>
      <c r="M4" s="207"/>
      <c r="N4" s="207"/>
      <c r="O4" s="208"/>
      <c r="Q4" s="207"/>
    </row>
    <row r="5" spans="1:17" ht="15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Q5" s="207"/>
    </row>
    <row r="6" spans="1:14" ht="12.75">
      <c r="A6" s="209" t="s">
        <v>12</v>
      </c>
      <c r="B6" s="209" t="s">
        <v>12</v>
      </c>
      <c r="C6" s="209" t="s">
        <v>195</v>
      </c>
      <c r="D6" s="209" t="s">
        <v>2</v>
      </c>
      <c r="E6" s="209" t="s">
        <v>195</v>
      </c>
      <c r="F6" s="209" t="s">
        <v>2</v>
      </c>
      <c r="G6" s="209" t="s">
        <v>74</v>
      </c>
      <c r="H6" s="209" t="s">
        <v>72</v>
      </c>
      <c r="I6" s="209" t="s">
        <v>72</v>
      </c>
      <c r="J6" s="209" t="s">
        <v>13</v>
      </c>
      <c r="K6" s="210" t="s">
        <v>25</v>
      </c>
      <c r="L6" s="210" t="s">
        <v>26</v>
      </c>
      <c r="M6" s="210" t="s">
        <v>38</v>
      </c>
      <c r="N6" s="210" t="s">
        <v>30</v>
      </c>
    </row>
    <row r="7" spans="1:14" ht="12.75">
      <c r="A7" s="211"/>
      <c r="B7" s="211" t="s">
        <v>2</v>
      </c>
      <c r="C7" s="211" t="s">
        <v>102</v>
      </c>
      <c r="D7" s="211" t="s">
        <v>196</v>
      </c>
      <c r="E7" s="211" t="s">
        <v>197</v>
      </c>
      <c r="F7" s="211" t="s">
        <v>196</v>
      </c>
      <c r="G7" s="211" t="s">
        <v>13</v>
      </c>
      <c r="H7" s="211" t="s">
        <v>12</v>
      </c>
      <c r="I7" s="211" t="s">
        <v>145</v>
      </c>
      <c r="J7" s="211" t="s">
        <v>14</v>
      </c>
      <c r="K7" s="212"/>
      <c r="L7" s="212" t="s">
        <v>14</v>
      </c>
      <c r="M7" s="212" t="s">
        <v>27</v>
      </c>
      <c r="N7" s="212" t="s">
        <v>31</v>
      </c>
    </row>
    <row r="8" spans="1:15" ht="12.75">
      <c r="A8" s="213"/>
      <c r="B8" s="213"/>
      <c r="C8" s="213"/>
      <c r="D8" s="213" t="s">
        <v>5</v>
      </c>
      <c r="E8" s="213"/>
      <c r="F8" s="213" t="s">
        <v>5</v>
      </c>
      <c r="G8" s="213" t="s">
        <v>14</v>
      </c>
      <c r="H8" s="213" t="s">
        <v>8</v>
      </c>
      <c r="I8" s="213" t="s">
        <v>152</v>
      </c>
      <c r="J8" s="213"/>
      <c r="K8" s="214"/>
      <c r="L8" s="214"/>
      <c r="M8" s="214" t="s">
        <v>28</v>
      </c>
      <c r="N8" s="214" t="s">
        <v>14</v>
      </c>
      <c r="O8" s="210" t="s">
        <v>30</v>
      </c>
    </row>
    <row r="9" spans="1:15" ht="12.75">
      <c r="A9" s="215"/>
      <c r="B9" s="215"/>
      <c r="C9" s="216" t="s">
        <v>198</v>
      </c>
      <c r="D9" s="216" t="s">
        <v>199</v>
      </c>
      <c r="E9" s="216" t="s">
        <v>240</v>
      </c>
      <c r="F9" s="216" t="s">
        <v>199</v>
      </c>
      <c r="G9" s="216"/>
      <c r="H9" s="216"/>
      <c r="I9" s="216"/>
      <c r="J9" s="216"/>
      <c r="K9" s="216" t="s">
        <v>58</v>
      </c>
      <c r="L9" s="307">
        <v>1.9417</v>
      </c>
      <c r="M9" s="308">
        <v>0.485</v>
      </c>
      <c r="N9" s="307">
        <v>1.9417</v>
      </c>
      <c r="O9" s="212" t="s">
        <v>31</v>
      </c>
    </row>
    <row r="10" spans="1:15" ht="12.75">
      <c r="A10" s="506" t="s">
        <v>17</v>
      </c>
      <c r="B10" s="507">
        <v>26</v>
      </c>
      <c r="C10" s="508">
        <v>2</v>
      </c>
      <c r="D10" s="508">
        <v>140</v>
      </c>
      <c r="E10" s="508">
        <v>2</v>
      </c>
      <c r="F10" s="508">
        <v>140</v>
      </c>
      <c r="G10" s="509">
        <f>SUM((C10*D10)+(E10*F10)*2)</f>
        <v>840</v>
      </c>
      <c r="H10" s="510">
        <v>350</v>
      </c>
      <c r="I10" s="510"/>
      <c r="J10" s="509">
        <f>IF(G10-H10-I10&lt;0,"$0",G10-H10-I10)</f>
        <v>490</v>
      </c>
      <c r="K10" s="511">
        <v>2</v>
      </c>
      <c r="L10" s="509">
        <f>SUM(J10*1.9417)</f>
        <v>951.433</v>
      </c>
      <c r="M10" s="509">
        <f>SUM(L10*0.485)</f>
        <v>461.445005</v>
      </c>
      <c r="N10" s="509">
        <f>SUM(J10*1.9417)</f>
        <v>951.433</v>
      </c>
      <c r="O10" s="214" t="s">
        <v>14</v>
      </c>
    </row>
    <row r="11" spans="1:15" ht="12.75">
      <c r="A11" s="515" t="s">
        <v>17</v>
      </c>
      <c r="B11" s="624">
        <v>26</v>
      </c>
      <c r="C11" s="625">
        <v>2</v>
      </c>
      <c r="D11" s="625">
        <v>140</v>
      </c>
      <c r="E11" s="625">
        <v>2</v>
      </c>
      <c r="F11" s="625">
        <v>140</v>
      </c>
      <c r="G11" s="509">
        <f aca="true" t="shared" si="0" ref="G11:G60">SUM((C11*D11)+(E11*F11)*2)</f>
        <v>840</v>
      </c>
      <c r="H11" s="516">
        <v>350</v>
      </c>
      <c r="I11" s="516">
        <v>150</v>
      </c>
      <c r="J11" s="509">
        <f aca="true" t="shared" si="1" ref="J11:J60">IF(G11-H11-I11&lt;0,"$0",G11-H11-I11)</f>
        <v>340</v>
      </c>
      <c r="K11" s="511">
        <v>2</v>
      </c>
      <c r="L11" s="509">
        <f>SUM(J11*1.9417)</f>
        <v>660.178</v>
      </c>
      <c r="M11" s="509">
        <f>SUM(L11*0.485)</f>
        <v>320.18633</v>
      </c>
      <c r="N11" s="509">
        <f>SUM(J11*1.9417)</f>
        <v>660.178</v>
      </c>
      <c r="O11" s="215">
        <v>1.9417</v>
      </c>
    </row>
    <row r="12" spans="1:15" ht="12.75">
      <c r="A12" s="626" t="s">
        <v>17</v>
      </c>
      <c r="B12" s="624">
        <v>26</v>
      </c>
      <c r="C12" s="625">
        <v>0</v>
      </c>
      <c r="D12" s="625">
        <v>0</v>
      </c>
      <c r="E12" s="625">
        <v>2</v>
      </c>
      <c r="F12" s="625">
        <v>60</v>
      </c>
      <c r="G12" s="509">
        <f t="shared" si="0"/>
        <v>240</v>
      </c>
      <c r="H12" s="516"/>
      <c r="I12" s="516"/>
      <c r="J12" s="509">
        <f t="shared" si="1"/>
        <v>240</v>
      </c>
      <c r="K12" s="511">
        <v>2</v>
      </c>
      <c r="L12" s="509">
        <f aca="true" t="shared" si="2" ref="L12:L53">SUM(J12*1.9417)</f>
        <v>466.008</v>
      </c>
      <c r="M12" s="509">
        <f aca="true" t="shared" si="3" ref="M12:M60">SUM(L12*0.485)</f>
        <v>226.01387999999997</v>
      </c>
      <c r="N12" s="509">
        <f aca="true" t="shared" si="4" ref="N12:N53">SUM(J12*1.9417)</f>
        <v>466.008</v>
      </c>
      <c r="O12" s="217"/>
    </row>
    <row r="13" spans="1:15" ht="12.75">
      <c r="A13" s="515"/>
      <c r="B13" s="624"/>
      <c r="C13" s="625"/>
      <c r="D13" s="625"/>
      <c r="E13" s="625"/>
      <c r="F13" s="625"/>
      <c r="G13" s="509">
        <f t="shared" si="0"/>
        <v>0</v>
      </c>
      <c r="H13" s="516"/>
      <c r="I13" s="516"/>
      <c r="J13" s="509">
        <f t="shared" si="1"/>
        <v>0</v>
      </c>
      <c r="K13" s="511">
        <v>2</v>
      </c>
      <c r="L13" s="509">
        <f t="shared" si="2"/>
        <v>0</v>
      </c>
      <c r="M13" s="509">
        <f t="shared" si="3"/>
        <v>0</v>
      </c>
      <c r="N13" s="509">
        <f t="shared" si="4"/>
        <v>0</v>
      </c>
      <c r="O13" s="217">
        <f>SUM(G11*1.9417)</f>
        <v>1631.028</v>
      </c>
    </row>
    <row r="14" spans="1:15" ht="12.75">
      <c r="A14" s="515"/>
      <c r="B14" s="624"/>
      <c r="C14" s="625"/>
      <c r="D14" s="625"/>
      <c r="E14" s="625"/>
      <c r="F14" s="625"/>
      <c r="G14" s="509">
        <f t="shared" si="0"/>
        <v>0</v>
      </c>
      <c r="H14" s="516"/>
      <c r="I14" s="516"/>
      <c r="J14" s="509">
        <f t="shared" si="1"/>
        <v>0</v>
      </c>
      <c r="K14" s="511">
        <v>2</v>
      </c>
      <c r="L14" s="509">
        <f t="shared" si="2"/>
        <v>0</v>
      </c>
      <c r="M14" s="509">
        <f t="shared" si="3"/>
        <v>0</v>
      </c>
      <c r="N14" s="509">
        <f t="shared" si="4"/>
        <v>0</v>
      </c>
      <c r="O14" s="217">
        <f aca="true" t="shared" si="5" ref="O14:O35">SUM(G12*1.9417)</f>
        <v>466.008</v>
      </c>
    </row>
    <row r="15" spans="1:15" ht="12.75">
      <c r="A15" s="515"/>
      <c r="B15" s="624"/>
      <c r="C15" s="625"/>
      <c r="D15" s="625"/>
      <c r="E15" s="625"/>
      <c r="F15" s="625"/>
      <c r="G15" s="509">
        <f t="shared" si="0"/>
        <v>0</v>
      </c>
      <c r="H15" s="516"/>
      <c r="I15" s="516"/>
      <c r="J15" s="509">
        <f t="shared" si="1"/>
        <v>0</v>
      </c>
      <c r="K15" s="511">
        <v>2</v>
      </c>
      <c r="L15" s="509">
        <f t="shared" si="2"/>
        <v>0</v>
      </c>
      <c r="M15" s="509">
        <f t="shared" si="3"/>
        <v>0</v>
      </c>
      <c r="N15" s="509">
        <f t="shared" si="4"/>
        <v>0</v>
      </c>
      <c r="O15" s="217">
        <f t="shared" si="5"/>
        <v>0</v>
      </c>
    </row>
    <row r="16" spans="1:15" ht="12.75">
      <c r="A16" s="515"/>
      <c r="B16" s="624"/>
      <c r="C16" s="625"/>
      <c r="D16" s="625"/>
      <c r="E16" s="625"/>
      <c r="F16" s="625"/>
      <c r="G16" s="509">
        <f t="shared" si="0"/>
        <v>0</v>
      </c>
      <c r="H16" s="516"/>
      <c r="I16" s="516"/>
      <c r="J16" s="509">
        <f t="shared" si="1"/>
        <v>0</v>
      </c>
      <c r="K16" s="511">
        <v>2</v>
      </c>
      <c r="L16" s="509">
        <f t="shared" si="2"/>
        <v>0</v>
      </c>
      <c r="M16" s="509">
        <f t="shared" si="3"/>
        <v>0</v>
      </c>
      <c r="N16" s="509">
        <f t="shared" si="4"/>
        <v>0</v>
      </c>
      <c r="O16" s="217">
        <f t="shared" si="5"/>
        <v>0</v>
      </c>
    </row>
    <row r="17" spans="1:15" ht="12.75">
      <c r="A17" s="515"/>
      <c r="B17" s="624"/>
      <c r="C17" s="625"/>
      <c r="D17" s="625"/>
      <c r="E17" s="625"/>
      <c r="F17" s="625"/>
      <c r="G17" s="509">
        <f t="shared" si="0"/>
        <v>0</v>
      </c>
      <c r="H17" s="516"/>
      <c r="I17" s="516"/>
      <c r="J17" s="509">
        <f t="shared" si="1"/>
        <v>0</v>
      </c>
      <c r="K17" s="511">
        <v>2</v>
      </c>
      <c r="L17" s="509">
        <f t="shared" si="2"/>
        <v>0</v>
      </c>
      <c r="M17" s="509">
        <f t="shared" si="3"/>
        <v>0</v>
      </c>
      <c r="N17" s="509">
        <f t="shared" si="4"/>
        <v>0</v>
      </c>
      <c r="O17" s="217">
        <f t="shared" si="5"/>
        <v>0</v>
      </c>
    </row>
    <row r="18" spans="1:15" ht="12.75">
      <c r="A18" s="515"/>
      <c r="B18" s="624"/>
      <c r="C18" s="625"/>
      <c r="D18" s="625"/>
      <c r="E18" s="625"/>
      <c r="F18" s="625"/>
      <c r="G18" s="509">
        <f t="shared" si="0"/>
        <v>0</v>
      </c>
      <c r="H18" s="516"/>
      <c r="I18" s="516"/>
      <c r="J18" s="509">
        <f t="shared" si="1"/>
        <v>0</v>
      </c>
      <c r="K18" s="511">
        <v>2</v>
      </c>
      <c r="L18" s="509">
        <f t="shared" si="2"/>
        <v>0</v>
      </c>
      <c r="M18" s="509">
        <f t="shared" si="3"/>
        <v>0</v>
      </c>
      <c r="N18" s="509">
        <f t="shared" si="4"/>
        <v>0</v>
      </c>
      <c r="O18" s="217">
        <f t="shared" si="5"/>
        <v>0</v>
      </c>
    </row>
    <row r="19" spans="1:15" ht="12.75">
      <c r="A19" s="515"/>
      <c r="B19" s="624"/>
      <c r="C19" s="625"/>
      <c r="D19" s="625"/>
      <c r="E19" s="625"/>
      <c r="F19" s="625"/>
      <c r="G19" s="509">
        <f t="shared" si="0"/>
        <v>0</v>
      </c>
      <c r="H19" s="516"/>
      <c r="I19" s="516"/>
      <c r="J19" s="509">
        <f t="shared" si="1"/>
        <v>0</v>
      </c>
      <c r="K19" s="511">
        <v>2</v>
      </c>
      <c r="L19" s="509">
        <f t="shared" si="2"/>
        <v>0</v>
      </c>
      <c r="M19" s="509">
        <f t="shared" si="3"/>
        <v>0</v>
      </c>
      <c r="N19" s="509">
        <f t="shared" si="4"/>
        <v>0</v>
      </c>
      <c r="O19" s="217">
        <f t="shared" si="5"/>
        <v>0</v>
      </c>
    </row>
    <row r="20" spans="1:15" ht="12.75">
      <c r="A20" s="515"/>
      <c r="B20" s="624"/>
      <c r="C20" s="625"/>
      <c r="D20" s="625"/>
      <c r="E20" s="625"/>
      <c r="F20" s="625"/>
      <c r="G20" s="509">
        <f t="shared" si="0"/>
        <v>0</v>
      </c>
      <c r="H20" s="516"/>
      <c r="I20" s="516"/>
      <c r="J20" s="509">
        <f t="shared" si="1"/>
        <v>0</v>
      </c>
      <c r="K20" s="511">
        <v>2</v>
      </c>
      <c r="L20" s="509">
        <f t="shared" si="2"/>
        <v>0</v>
      </c>
      <c r="M20" s="509">
        <f t="shared" si="3"/>
        <v>0</v>
      </c>
      <c r="N20" s="509">
        <f t="shared" si="4"/>
        <v>0</v>
      </c>
      <c r="O20" s="217">
        <f t="shared" si="5"/>
        <v>0</v>
      </c>
    </row>
    <row r="21" spans="1:15" ht="12.75">
      <c r="A21" s="515"/>
      <c r="B21" s="624"/>
      <c r="C21" s="625"/>
      <c r="D21" s="625"/>
      <c r="E21" s="625"/>
      <c r="F21" s="625"/>
      <c r="G21" s="509">
        <f t="shared" si="0"/>
        <v>0</v>
      </c>
      <c r="H21" s="516"/>
      <c r="I21" s="516"/>
      <c r="J21" s="509">
        <f t="shared" si="1"/>
        <v>0</v>
      </c>
      <c r="K21" s="511">
        <v>2</v>
      </c>
      <c r="L21" s="509">
        <f t="shared" si="2"/>
        <v>0</v>
      </c>
      <c r="M21" s="509">
        <f t="shared" si="3"/>
        <v>0</v>
      </c>
      <c r="N21" s="509">
        <f t="shared" si="4"/>
        <v>0</v>
      </c>
      <c r="O21" s="217">
        <f t="shared" si="5"/>
        <v>0</v>
      </c>
    </row>
    <row r="22" spans="1:15" ht="12.75">
      <c r="A22" s="515"/>
      <c r="B22" s="624"/>
      <c r="C22" s="625"/>
      <c r="D22" s="625"/>
      <c r="E22" s="625"/>
      <c r="F22" s="625"/>
      <c r="G22" s="509">
        <f t="shared" si="0"/>
        <v>0</v>
      </c>
      <c r="H22" s="516"/>
      <c r="I22" s="516"/>
      <c r="J22" s="509">
        <f t="shared" si="1"/>
        <v>0</v>
      </c>
      <c r="K22" s="511">
        <v>2</v>
      </c>
      <c r="L22" s="509">
        <f t="shared" si="2"/>
        <v>0</v>
      </c>
      <c r="M22" s="509">
        <f t="shared" si="3"/>
        <v>0</v>
      </c>
      <c r="N22" s="509">
        <f t="shared" si="4"/>
        <v>0</v>
      </c>
      <c r="O22" s="217">
        <f t="shared" si="5"/>
        <v>0</v>
      </c>
    </row>
    <row r="23" spans="1:15" ht="12.75">
      <c r="A23" s="515"/>
      <c r="B23" s="624"/>
      <c r="C23" s="625"/>
      <c r="D23" s="625"/>
      <c r="E23" s="625"/>
      <c r="F23" s="625"/>
      <c r="G23" s="509">
        <f t="shared" si="0"/>
        <v>0</v>
      </c>
      <c r="H23" s="516"/>
      <c r="I23" s="516"/>
      <c r="J23" s="509">
        <f t="shared" si="1"/>
        <v>0</v>
      </c>
      <c r="K23" s="511">
        <v>2</v>
      </c>
      <c r="L23" s="509">
        <f t="shared" si="2"/>
        <v>0</v>
      </c>
      <c r="M23" s="509">
        <f t="shared" si="3"/>
        <v>0</v>
      </c>
      <c r="N23" s="509">
        <f t="shared" si="4"/>
        <v>0</v>
      </c>
      <c r="O23" s="217">
        <f t="shared" si="5"/>
        <v>0</v>
      </c>
    </row>
    <row r="24" spans="1:15" ht="12.75">
      <c r="A24" s="515"/>
      <c r="B24" s="624"/>
      <c r="C24" s="625"/>
      <c r="D24" s="625"/>
      <c r="E24" s="625"/>
      <c r="F24" s="625"/>
      <c r="G24" s="509">
        <f t="shared" si="0"/>
        <v>0</v>
      </c>
      <c r="H24" s="516"/>
      <c r="I24" s="516"/>
      <c r="J24" s="509">
        <f t="shared" si="1"/>
        <v>0</v>
      </c>
      <c r="K24" s="511">
        <v>2</v>
      </c>
      <c r="L24" s="509">
        <f t="shared" si="2"/>
        <v>0</v>
      </c>
      <c r="M24" s="509">
        <f t="shared" si="3"/>
        <v>0</v>
      </c>
      <c r="N24" s="509">
        <f t="shared" si="4"/>
        <v>0</v>
      </c>
      <c r="O24" s="217">
        <f t="shared" si="5"/>
        <v>0</v>
      </c>
    </row>
    <row r="25" spans="1:15" ht="12.75">
      <c r="A25" s="515"/>
      <c r="B25" s="624"/>
      <c r="C25" s="625"/>
      <c r="D25" s="625"/>
      <c r="E25" s="625"/>
      <c r="F25" s="625"/>
      <c r="G25" s="509">
        <f t="shared" si="0"/>
        <v>0</v>
      </c>
      <c r="H25" s="516"/>
      <c r="I25" s="516"/>
      <c r="J25" s="509">
        <f t="shared" si="1"/>
        <v>0</v>
      </c>
      <c r="K25" s="511">
        <v>2</v>
      </c>
      <c r="L25" s="509">
        <f t="shared" si="2"/>
        <v>0</v>
      </c>
      <c r="M25" s="509">
        <f t="shared" si="3"/>
        <v>0</v>
      </c>
      <c r="N25" s="509">
        <f t="shared" si="4"/>
        <v>0</v>
      </c>
      <c r="O25" s="217">
        <f t="shared" si="5"/>
        <v>0</v>
      </c>
    </row>
    <row r="26" spans="1:15" ht="12.75">
      <c r="A26" s="515"/>
      <c r="B26" s="624"/>
      <c r="C26" s="625"/>
      <c r="D26" s="625"/>
      <c r="E26" s="625"/>
      <c r="F26" s="625"/>
      <c r="G26" s="509">
        <f t="shared" si="0"/>
        <v>0</v>
      </c>
      <c r="H26" s="516"/>
      <c r="I26" s="516"/>
      <c r="J26" s="509">
        <f t="shared" si="1"/>
        <v>0</v>
      </c>
      <c r="K26" s="511">
        <v>2</v>
      </c>
      <c r="L26" s="509">
        <f t="shared" si="2"/>
        <v>0</v>
      </c>
      <c r="M26" s="509">
        <f t="shared" si="3"/>
        <v>0</v>
      </c>
      <c r="N26" s="509">
        <f t="shared" si="4"/>
        <v>0</v>
      </c>
      <c r="O26" s="217">
        <f t="shared" si="5"/>
        <v>0</v>
      </c>
    </row>
    <row r="27" spans="1:15" ht="12.75">
      <c r="A27" s="515"/>
      <c r="B27" s="624"/>
      <c r="C27" s="625"/>
      <c r="D27" s="625"/>
      <c r="E27" s="625"/>
      <c r="F27" s="625"/>
      <c r="G27" s="509">
        <f t="shared" si="0"/>
        <v>0</v>
      </c>
      <c r="H27" s="516"/>
      <c r="I27" s="516"/>
      <c r="J27" s="509">
        <f t="shared" si="1"/>
        <v>0</v>
      </c>
      <c r="K27" s="511">
        <v>2</v>
      </c>
      <c r="L27" s="509">
        <f t="shared" si="2"/>
        <v>0</v>
      </c>
      <c r="M27" s="509">
        <f t="shared" si="3"/>
        <v>0</v>
      </c>
      <c r="N27" s="509">
        <f t="shared" si="4"/>
        <v>0</v>
      </c>
      <c r="O27" s="217">
        <f t="shared" si="5"/>
        <v>0</v>
      </c>
    </row>
    <row r="28" spans="1:15" ht="12.75">
      <c r="A28" s="515"/>
      <c r="B28" s="624"/>
      <c r="C28" s="625"/>
      <c r="D28" s="625"/>
      <c r="E28" s="625"/>
      <c r="F28" s="625"/>
      <c r="G28" s="509">
        <f t="shared" si="0"/>
        <v>0</v>
      </c>
      <c r="H28" s="516"/>
      <c r="I28" s="516"/>
      <c r="J28" s="509">
        <f t="shared" si="1"/>
        <v>0</v>
      </c>
      <c r="K28" s="511">
        <v>2</v>
      </c>
      <c r="L28" s="509">
        <f t="shared" si="2"/>
        <v>0</v>
      </c>
      <c r="M28" s="509">
        <f t="shared" si="3"/>
        <v>0</v>
      </c>
      <c r="N28" s="509">
        <f t="shared" si="4"/>
        <v>0</v>
      </c>
      <c r="O28" s="217">
        <f t="shared" si="5"/>
        <v>0</v>
      </c>
    </row>
    <row r="29" spans="1:15" ht="12.75">
      <c r="A29" s="515"/>
      <c r="B29" s="624"/>
      <c r="C29" s="625"/>
      <c r="D29" s="625"/>
      <c r="E29" s="625"/>
      <c r="F29" s="625"/>
      <c r="G29" s="509">
        <f t="shared" si="0"/>
        <v>0</v>
      </c>
      <c r="H29" s="516"/>
      <c r="I29" s="516"/>
      <c r="J29" s="509">
        <f t="shared" si="1"/>
        <v>0</v>
      </c>
      <c r="K29" s="511">
        <v>2</v>
      </c>
      <c r="L29" s="509">
        <f t="shared" si="2"/>
        <v>0</v>
      </c>
      <c r="M29" s="509">
        <f t="shared" si="3"/>
        <v>0</v>
      </c>
      <c r="N29" s="509">
        <f t="shared" si="4"/>
        <v>0</v>
      </c>
      <c r="O29" s="217">
        <f t="shared" si="5"/>
        <v>0</v>
      </c>
    </row>
    <row r="30" spans="1:15" ht="12.75">
      <c r="A30" s="515"/>
      <c r="B30" s="624"/>
      <c r="C30" s="625"/>
      <c r="D30" s="625"/>
      <c r="E30" s="625"/>
      <c r="F30" s="625"/>
      <c r="G30" s="509">
        <f t="shared" si="0"/>
        <v>0</v>
      </c>
      <c r="H30" s="516"/>
      <c r="I30" s="516"/>
      <c r="J30" s="509">
        <f t="shared" si="1"/>
        <v>0</v>
      </c>
      <c r="K30" s="511">
        <v>2</v>
      </c>
      <c r="L30" s="509">
        <f t="shared" si="2"/>
        <v>0</v>
      </c>
      <c r="M30" s="509">
        <f t="shared" si="3"/>
        <v>0</v>
      </c>
      <c r="N30" s="509">
        <f t="shared" si="4"/>
        <v>0</v>
      </c>
      <c r="O30" s="217">
        <f t="shared" si="5"/>
        <v>0</v>
      </c>
    </row>
    <row r="31" spans="1:15" ht="12.75">
      <c r="A31" s="515"/>
      <c r="B31" s="624"/>
      <c r="C31" s="625"/>
      <c r="D31" s="625"/>
      <c r="E31" s="625"/>
      <c r="F31" s="625"/>
      <c r="G31" s="509">
        <f t="shared" si="0"/>
        <v>0</v>
      </c>
      <c r="H31" s="516"/>
      <c r="I31" s="516"/>
      <c r="J31" s="509">
        <f t="shared" si="1"/>
        <v>0</v>
      </c>
      <c r="K31" s="511">
        <v>2</v>
      </c>
      <c r="L31" s="509">
        <f t="shared" si="2"/>
        <v>0</v>
      </c>
      <c r="M31" s="509">
        <f t="shared" si="3"/>
        <v>0</v>
      </c>
      <c r="N31" s="509">
        <f t="shared" si="4"/>
        <v>0</v>
      </c>
      <c r="O31" s="217">
        <f t="shared" si="5"/>
        <v>0</v>
      </c>
    </row>
    <row r="32" spans="1:15" ht="12.75">
      <c r="A32" s="515"/>
      <c r="B32" s="624"/>
      <c r="C32" s="625"/>
      <c r="D32" s="625"/>
      <c r="E32" s="625"/>
      <c r="F32" s="625"/>
      <c r="G32" s="509">
        <f t="shared" si="0"/>
        <v>0</v>
      </c>
      <c r="H32" s="516"/>
      <c r="I32" s="516"/>
      <c r="J32" s="509">
        <f t="shared" si="1"/>
        <v>0</v>
      </c>
      <c r="K32" s="511">
        <v>2</v>
      </c>
      <c r="L32" s="509">
        <f t="shared" si="2"/>
        <v>0</v>
      </c>
      <c r="M32" s="509">
        <f t="shared" si="3"/>
        <v>0</v>
      </c>
      <c r="N32" s="509">
        <f t="shared" si="4"/>
        <v>0</v>
      </c>
      <c r="O32" s="217">
        <f t="shared" si="5"/>
        <v>0</v>
      </c>
    </row>
    <row r="33" spans="1:15" ht="12.75">
      <c r="A33" s="515"/>
      <c r="B33" s="624"/>
      <c r="C33" s="625"/>
      <c r="D33" s="625"/>
      <c r="E33" s="625"/>
      <c r="F33" s="625"/>
      <c r="G33" s="509">
        <f t="shared" si="0"/>
        <v>0</v>
      </c>
      <c r="H33" s="516"/>
      <c r="I33" s="516"/>
      <c r="J33" s="509">
        <f t="shared" si="1"/>
        <v>0</v>
      </c>
      <c r="K33" s="511">
        <v>2</v>
      </c>
      <c r="L33" s="509">
        <f t="shared" si="2"/>
        <v>0</v>
      </c>
      <c r="M33" s="509">
        <f t="shared" si="3"/>
        <v>0</v>
      </c>
      <c r="N33" s="509">
        <f t="shared" si="4"/>
        <v>0</v>
      </c>
      <c r="O33" s="217">
        <f t="shared" si="5"/>
        <v>0</v>
      </c>
    </row>
    <row r="34" spans="1:15" ht="12.75">
      <c r="A34" s="515"/>
      <c r="B34" s="624"/>
      <c r="C34" s="625"/>
      <c r="D34" s="625"/>
      <c r="E34" s="625"/>
      <c r="F34" s="625"/>
      <c r="G34" s="509">
        <f t="shared" si="0"/>
        <v>0</v>
      </c>
      <c r="H34" s="516"/>
      <c r="I34" s="516"/>
      <c r="J34" s="509">
        <f t="shared" si="1"/>
        <v>0</v>
      </c>
      <c r="K34" s="511">
        <v>2</v>
      </c>
      <c r="L34" s="509">
        <f t="shared" si="2"/>
        <v>0</v>
      </c>
      <c r="M34" s="509">
        <f t="shared" si="3"/>
        <v>0</v>
      </c>
      <c r="N34" s="509">
        <f t="shared" si="4"/>
        <v>0</v>
      </c>
      <c r="O34" s="217">
        <f t="shared" si="5"/>
        <v>0</v>
      </c>
    </row>
    <row r="35" spans="1:15" ht="12.75">
      <c r="A35" s="515"/>
      <c r="B35" s="624"/>
      <c r="C35" s="625"/>
      <c r="D35" s="625"/>
      <c r="E35" s="625"/>
      <c r="F35" s="625"/>
      <c r="G35" s="509">
        <f t="shared" si="0"/>
        <v>0</v>
      </c>
      <c r="H35" s="516"/>
      <c r="I35" s="516"/>
      <c r="J35" s="509">
        <f t="shared" si="1"/>
        <v>0</v>
      </c>
      <c r="K35" s="511">
        <v>2</v>
      </c>
      <c r="L35" s="509">
        <f t="shared" si="2"/>
        <v>0</v>
      </c>
      <c r="M35" s="509">
        <f t="shared" si="3"/>
        <v>0</v>
      </c>
      <c r="N35" s="509">
        <f t="shared" si="4"/>
        <v>0</v>
      </c>
      <c r="O35" s="217">
        <f t="shared" si="5"/>
        <v>0</v>
      </c>
    </row>
    <row r="36" spans="1:15" ht="12.75">
      <c r="A36" s="515"/>
      <c r="B36" s="624"/>
      <c r="C36" s="625"/>
      <c r="D36" s="625"/>
      <c r="E36" s="625"/>
      <c r="F36" s="625"/>
      <c r="G36" s="509">
        <f t="shared" si="0"/>
        <v>0</v>
      </c>
      <c r="H36" s="516"/>
      <c r="I36" s="516"/>
      <c r="J36" s="509">
        <f t="shared" si="1"/>
        <v>0</v>
      </c>
      <c r="K36" s="511">
        <v>2</v>
      </c>
      <c r="L36" s="509">
        <f t="shared" si="2"/>
        <v>0</v>
      </c>
      <c r="M36" s="509">
        <f t="shared" si="3"/>
        <v>0</v>
      </c>
      <c r="N36" s="509">
        <f t="shared" si="4"/>
        <v>0</v>
      </c>
      <c r="O36" s="217">
        <f aca="true" t="shared" si="6" ref="O36:O51">SUM(G34*1.9417)</f>
        <v>0</v>
      </c>
    </row>
    <row r="37" spans="1:15" ht="12.75">
      <c r="A37" s="515"/>
      <c r="B37" s="624"/>
      <c r="C37" s="625"/>
      <c r="D37" s="625"/>
      <c r="E37" s="625"/>
      <c r="F37" s="625"/>
      <c r="G37" s="509">
        <f t="shared" si="0"/>
        <v>0</v>
      </c>
      <c r="H37" s="516"/>
      <c r="I37" s="516"/>
      <c r="J37" s="509">
        <f t="shared" si="1"/>
        <v>0</v>
      </c>
      <c r="K37" s="511">
        <v>2</v>
      </c>
      <c r="L37" s="509">
        <f t="shared" si="2"/>
        <v>0</v>
      </c>
      <c r="M37" s="509">
        <f t="shared" si="3"/>
        <v>0</v>
      </c>
      <c r="N37" s="509">
        <f t="shared" si="4"/>
        <v>0</v>
      </c>
      <c r="O37" s="217">
        <f t="shared" si="6"/>
        <v>0</v>
      </c>
    </row>
    <row r="38" spans="1:15" ht="12.75">
      <c r="A38" s="515"/>
      <c r="B38" s="624"/>
      <c r="C38" s="625"/>
      <c r="D38" s="625"/>
      <c r="E38" s="625"/>
      <c r="F38" s="625"/>
      <c r="G38" s="509">
        <f t="shared" si="0"/>
        <v>0</v>
      </c>
      <c r="H38" s="516"/>
      <c r="I38" s="516"/>
      <c r="J38" s="509">
        <f t="shared" si="1"/>
        <v>0</v>
      </c>
      <c r="K38" s="511">
        <v>2</v>
      </c>
      <c r="L38" s="509">
        <f t="shared" si="2"/>
        <v>0</v>
      </c>
      <c r="M38" s="509">
        <f t="shared" si="3"/>
        <v>0</v>
      </c>
      <c r="N38" s="509">
        <f t="shared" si="4"/>
        <v>0</v>
      </c>
      <c r="O38" s="217">
        <f t="shared" si="6"/>
        <v>0</v>
      </c>
    </row>
    <row r="39" spans="1:15" ht="12.75">
      <c r="A39" s="515"/>
      <c r="B39" s="624"/>
      <c r="C39" s="625"/>
      <c r="D39" s="625"/>
      <c r="E39" s="625"/>
      <c r="F39" s="625"/>
      <c r="G39" s="509">
        <f t="shared" si="0"/>
        <v>0</v>
      </c>
      <c r="H39" s="516"/>
      <c r="I39" s="516"/>
      <c r="J39" s="509">
        <f t="shared" si="1"/>
        <v>0</v>
      </c>
      <c r="K39" s="511">
        <v>2</v>
      </c>
      <c r="L39" s="509">
        <f t="shared" si="2"/>
        <v>0</v>
      </c>
      <c r="M39" s="509">
        <f t="shared" si="3"/>
        <v>0</v>
      </c>
      <c r="N39" s="509">
        <f t="shared" si="4"/>
        <v>0</v>
      </c>
      <c r="O39" s="217">
        <f t="shared" si="6"/>
        <v>0</v>
      </c>
    </row>
    <row r="40" spans="1:15" ht="12.75">
      <c r="A40" s="515"/>
      <c r="B40" s="624"/>
      <c r="C40" s="625"/>
      <c r="D40" s="625"/>
      <c r="E40" s="625"/>
      <c r="F40" s="625"/>
      <c r="G40" s="509">
        <f t="shared" si="0"/>
        <v>0</v>
      </c>
      <c r="H40" s="516"/>
      <c r="I40" s="516"/>
      <c r="J40" s="509">
        <f t="shared" si="1"/>
        <v>0</v>
      </c>
      <c r="K40" s="511">
        <v>2</v>
      </c>
      <c r="L40" s="509">
        <f t="shared" si="2"/>
        <v>0</v>
      </c>
      <c r="M40" s="509">
        <f t="shared" si="3"/>
        <v>0</v>
      </c>
      <c r="N40" s="509">
        <f t="shared" si="4"/>
        <v>0</v>
      </c>
      <c r="O40" s="217">
        <f t="shared" si="6"/>
        <v>0</v>
      </c>
    </row>
    <row r="41" spans="1:15" ht="12.75">
      <c r="A41" s="515"/>
      <c r="B41" s="624"/>
      <c r="C41" s="625"/>
      <c r="D41" s="625"/>
      <c r="E41" s="625"/>
      <c r="F41" s="625"/>
      <c r="G41" s="509">
        <f t="shared" si="0"/>
        <v>0</v>
      </c>
      <c r="H41" s="516"/>
      <c r="I41" s="516"/>
      <c r="J41" s="509">
        <f t="shared" si="1"/>
        <v>0</v>
      </c>
      <c r="K41" s="511">
        <v>2</v>
      </c>
      <c r="L41" s="509">
        <f t="shared" si="2"/>
        <v>0</v>
      </c>
      <c r="M41" s="509">
        <f t="shared" si="3"/>
        <v>0</v>
      </c>
      <c r="N41" s="509">
        <f t="shared" si="4"/>
        <v>0</v>
      </c>
      <c r="O41" s="217">
        <f t="shared" si="6"/>
        <v>0</v>
      </c>
    </row>
    <row r="42" spans="1:15" ht="12.75">
      <c r="A42" s="515"/>
      <c r="B42" s="624"/>
      <c r="C42" s="625"/>
      <c r="D42" s="625"/>
      <c r="E42" s="625"/>
      <c r="F42" s="625"/>
      <c r="G42" s="509">
        <f t="shared" si="0"/>
        <v>0</v>
      </c>
      <c r="H42" s="516"/>
      <c r="I42" s="516"/>
      <c r="J42" s="509">
        <f t="shared" si="1"/>
        <v>0</v>
      </c>
      <c r="K42" s="511">
        <v>2</v>
      </c>
      <c r="L42" s="509">
        <f t="shared" si="2"/>
        <v>0</v>
      </c>
      <c r="M42" s="509">
        <f t="shared" si="3"/>
        <v>0</v>
      </c>
      <c r="N42" s="509">
        <f t="shared" si="4"/>
        <v>0</v>
      </c>
      <c r="O42" s="217">
        <f t="shared" si="6"/>
        <v>0</v>
      </c>
    </row>
    <row r="43" spans="1:15" ht="12.75">
      <c r="A43" s="515"/>
      <c r="B43" s="624"/>
      <c r="C43" s="625"/>
      <c r="D43" s="625"/>
      <c r="E43" s="625"/>
      <c r="F43" s="625"/>
      <c r="G43" s="509">
        <f t="shared" si="0"/>
        <v>0</v>
      </c>
      <c r="H43" s="516"/>
      <c r="I43" s="516"/>
      <c r="J43" s="509">
        <f t="shared" si="1"/>
        <v>0</v>
      </c>
      <c r="K43" s="511">
        <v>2</v>
      </c>
      <c r="L43" s="509">
        <f t="shared" si="2"/>
        <v>0</v>
      </c>
      <c r="M43" s="509">
        <f t="shared" si="3"/>
        <v>0</v>
      </c>
      <c r="N43" s="509">
        <f t="shared" si="4"/>
        <v>0</v>
      </c>
      <c r="O43" s="217">
        <f t="shared" si="6"/>
        <v>0</v>
      </c>
    </row>
    <row r="44" spans="1:15" ht="12.75">
      <c r="A44" s="515"/>
      <c r="B44" s="624"/>
      <c r="C44" s="625"/>
      <c r="D44" s="625"/>
      <c r="E44" s="625"/>
      <c r="F44" s="625"/>
      <c r="G44" s="509">
        <f t="shared" si="0"/>
        <v>0</v>
      </c>
      <c r="H44" s="516"/>
      <c r="I44" s="516"/>
      <c r="J44" s="509">
        <f t="shared" si="1"/>
        <v>0</v>
      </c>
      <c r="K44" s="511">
        <v>2</v>
      </c>
      <c r="L44" s="509">
        <f t="shared" si="2"/>
        <v>0</v>
      </c>
      <c r="M44" s="509">
        <f t="shared" si="3"/>
        <v>0</v>
      </c>
      <c r="N44" s="509">
        <f t="shared" si="4"/>
        <v>0</v>
      </c>
      <c r="O44" s="217">
        <f t="shared" si="6"/>
        <v>0</v>
      </c>
    </row>
    <row r="45" spans="1:15" ht="12.75">
      <c r="A45" s="515"/>
      <c r="B45" s="624"/>
      <c r="C45" s="625"/>
      <c r="D45" s="625"/>
      <c r="E45" s="625"/>
      <c r="F45" s="625"/>
      <c r="G45" s="509">
        <f t="shared" si="0"/>
        <v>0</v>
      </c>
      <c r="H45" s="516"/>
      <c r="I45" s="516"/>
      <c r="J45" s="509">
        <f t="shared" si="1"/>
        <v>0</v>
      </c>
      <c r="K45" s="511">
        <v>2</v>
      </c>
      <c r="L45" s="509">
        <f t="shared" si="2"/>
        <v>0</v>
      </c>
      <c r="M45" s="509">
        <f t="shared" si="3"/>
        <v>0</v>
      </c>
      <c r="N45" s="509">
        <f t="shared" si="4"/>
        <v>0</v>
      </c>
      <c r="O45" s="217">
        <f t="shared" si="6"/>
        <v>0</v>
      </c>
    </row>
    <row r="46" spans="1:15" ht="12.75">
      <c r="A46" s="515"/>
      <c r="B46" s="624"/>
      <c r="C46" s="625"/>
      <c r="D46" s="625"/>
      <c r="E46" s="625"/>
      <c r="F46" s="625"/>
      <c r="G46" s="509">
        <f t="shared" si="0"/>
        <v>0</v>
      </c>
      <c r="H46" s="516"/>
      <c r="I46" s="516"/>
      <c r="J46" s="509">
        <f t="shared" si="1"/>
        <v>0</v>
      </c>
      <c r="K46" s="511">
        <v>2</v>
      </c>
      <c r="L46" s="509">
        <f t="shared" si="2"/>
        <v>0</v>
      </c>
      <c r="M46" s="509">
        <f t="shared" si="3"/>
        <v>0</v>
      </c>
      <c r="N46" s="509">
        <f t="shared" si="4"/>
        <v>0</v>
      </c>
      <c r="O46" s="217">
        <f t="shared" si="6"/>
        <v>0</v>
      </c>
    </row>
    <row r="47" spans="1:15" ht="12.75">
      <c r="A47" s="515"/>
      <c r="B47" s="624"/>
      <c r="C47" s="625"/>
      <c r="D47" s="625"/>
      <c r="E47" s="625"/>
      <c r="F47" s="625"/>
      <c r="G47" s="509">
        <f t="shared" si="0"/>
        <v>0</v>
      </c>
      <c r="H47" s="516"/>
      <c r="I47" s="516"/>
      <c r="J47" s="509">
        <f t="shared" si="1"/>
        <v>0</v>
      </c>
      <c r="K47" s="511">
        <v>2</v>
      </c>
      <c r="L47" s="509">
        <f t="shared" si="2"/>
        <v>0</v>
      </c>
      <c r="M47" s="509">
        <f t="shared" si="3"/>
        <v>0</v>
      </c>
      <c r="N47" s="509">
        <f t="shared" si="4"/>
        <v>0</v>
      </c>
      <c r="O47" s="217">
        <f t="shared" si="6"/>
        <v>0</v>
      </c>
    </row>
    <row r="48" spans="1:15" ht="12.75">
      <c r="A48" s="515"/>
      <c r="B48" s="624"/>
      <c r="C48" s="625"/>
      <c r="D48" s="625"/>
      <c r="E48" s="625"/>
      <c r="F48" s="625"/>
      <c r="G48" s="509">
        <f t="shared" si="0"/>
        <v>0</v>
      </c>
      <c r="H48" s="516"/>
      <c r="I48" s="516"/>
      <c r="J48" s="509">
        <f t="shared" si="1"/>
        <v>0</v>
      </c>
      <c r="K48" s="511">
        <v>2</v>
      </c>
      <c r="L48" s="509">
        <f t="shared" si="2"/>
        <v>0</v>
      </c>
      <c r="M48" s="509">
        <f t="shared" si="3"/>
        <v>0</v>
      </c>
      <c r="N48" s="509">
        <f t="shared" si="4"/>
        <v>0</v>
      </c>
      <c r="O48" s="217">
        <f t="shared" si="6"/>
        <v>0</v>
      </c>
    </row>
    <row r="49" spans="1:15" ht="12.75">
      <c r="A49" s="515"/>
      <c r="B49" s="624"/>
      <c r="C49" s="625"/>
      <c r="D49" s="625"/>
      <c r="E49" s="625"/>
      <c r="F49" s="625"/>
      <c r="G49" s="509">
        <f t="shared" si="0"/>
        <v>0</v>
      </c>
      <c r="H49" s="516"/>
      <c r="I49" s="516"/>
      <c r="J49" s="509">
        <f t="shared" si="1"/>
        <v>0</v>
      </c>
      <c r="K49" s="511">
        <v>2</v>
      </c>
      <c r="L49" s="509">
        <f t="shared" si="2"/>
        <v>0</v>
      </c>
      <c r="M49" s="509">
        <f t="shared" si="3"/>
        <v>0</v>
      </c>
      <c r="N49" s="509">
        <f t="shared" si="4"/>
        <v>0</v>
      </c>
      <c r="O49" s="217">
        <f t="shared" si="6"/>
        <v>0</v>
      </c>
    </row>
    <row r="50" spans="1:15" ht="12.75">
      <c r="A50" s="515"/>
      <c r="B50" s="624"/>
      <c r="C50" s="625"/>
      <c r="D50" s="625"/>
      <c r="E50" s="625"/>
      <c r="F50" s="625"/>
      <c r="G50" s="509">
        <f t="shared" si="0"/>
        <v>0</v>
      </c>
      <c r="H50" s="516"/>
      <c r="I50" s="516"/>
      <c r="J50" s="509">
        <f t="shared" si="1"/>
        <v>0</v>
      </c>
      <c r="K50" s="511">
        <v>2</v>
      </c>
      <c r="L50" s="509">
        <f t="shared" si="2"/>
        <v>0</v>
      </c>
      <c r="M50" s="509">
        <f t="shared" si="3"/>
        <v>0</v>
      </c>
      <c r="N50" s="509">
        <f t="shared" si="4"/>
        <v>0</v>
      </c>
      <c r="O50" s="217">
        <f t="shared" si="6"/>
        <v>0</v>
      </c>
    </row>
    <row r="51" spans="1:15" ht="12.75">
      <c r="A51" s="515"/>
      <c r="B51" s="624"/>
      <c r="C51" s="625"/>
      <c r="D51" s="625"/>
      <c r="E51" s="625"/>
      <c r="F51" s="625"/>
      <c r="G51" s="509">
        <f t="shared" si="0"/>
        <v>0</v>
      </c>
      <c r="H51" s="516"/>
      <c r="I51" s="516"/>
      <c r="J51" s="509">
        <f t="shared" si="1"/>
        <v>0</v>
      </c>
      <c r="K51" s="511">
        <v>2</v>
      </c>
      <c r="L51" s="509">
        <f t="shared" si="2"/>
        <v>0</v>
      </c>
      <c r="M51" s="509">
        <f t="shared" si="3"/>
        <v>0</v>
      </c>
      <c r="N51" s="509">
        <f t="shared" si="4"/>
        <v>0</v>
      </c>
      <c r="O51" s="217">
        <f t="shared" si="6"/>
        <v>0</v>
      </c>
    </row>
    <row r="52" spans="1:15" ht="12.75">
      <c r="A52" s="515"/>
      <c r="B52" s="624"/>
      <c r="C52" s="625"/>
      <c r="D52" s="625"/>
      <c r="E52" s="625"/>
      <c r="F52" s="625"/>
      <c r="G52" s="509">
        <f t="shared" si="0"/>
        <v>0</v>
      </c>
      <c r="H52" s="516"/>
      <c r="I52" s="516"/>
      <c r="J52" s="509">
        <f t="shared" si="1"/>
        <v>0</v>
      </c>
      <c r="K52" s="511">
        <v>2</v>
      </c>
      <c r="L52" s="509">
        <f t="shared" si="2"/>
        <v>0</v>
      </c>
      <c r="M52" s="509">
        <f t="shared" si="3"/>
        <v>0</v>
      </c>
      <c r="N52" s="509">
        <f t="shared" si="4"/>
        <v>0</v>
      </c>
      <c r="O52" s="217">
        <f>SUM(G50*1.9417)</f>
        <v>0</v>
      </c>
    </row>
    <row r="53" spans="1:15" ht="12.75">
      <c r="A53" s="515"/>
      <c r="B53" s="624"/>
      <c r="C53" s="625"/>
      <c r="D53" s="625"/>
      <c r="E53" s="625"/>
      <c r="F53" s="625"/>
      <c r="G53" s="509">
        <f t="shared" si="0"/>
        <v>0</v>
      </c>
      <c r="H53" s="516"/>
      <c r="I53" s="516"/>
      <c r="J53" s="509">
        <f t="shared" si="1"/>
        <v>0</v>
      </c>
      <c r="K53" s="511">
        <v>2</v>
      </c>
      <c r="L53" s="509">
        <f t="shared" si="2"/>
        <v>0</v>
      </c>
      <c r="M53" s="509">
        <f t="shared" si="3"/>
        <v>0</v>
      </c>
      <c r="N53" s="509">
        <f t="shared" si="4"/>
        <v>0</v>
      </c>
      <c r="O53" s="217">
        <f>SUM(G51*1.9417)</f>
        <v>0</v>
      </c>
    </row>
    <row r="54" spans="1:15" ht="12.75">
      <c r="A54" s="515"/>
      <c r="B54" s="624"/>
      <c r="C54" s="625"/>
      <c r="D54" s="625"/>
      <c r="E54" s="625"/>
      <c r="F54" s="625"/>
      <c r="G54" s="509">
        <f t="shared" si="0"/>
        <v>0</v>
      </c>
      <c r="H54" s="516"/>
      <c r="I54" s="516"/>
      <c r="J54" s="509">
        <f t="shared" si="1"/>
        <v>0</v>
      </c>
      <c r="K54" s="511">
        <v>2</v>
      </c>
      <c r="L54" s="509">
        <f aca="true" t="shared" si="7" ref="L54:L60">SUM(J54*1.9417)</f>
        <v>0</v>
      </c>
      <c r="M54" s="509">
        <f t="shared" si="3"/>
        <v>0</v>
      </c>
      <c r="N54" s="509">
        <f aca="true" t="shared" si="8" ref="N54:N60">SUM(J54*1.9417)</f>
        <v>0</v>
      </c>
      <c r="O54" s="217">
        <f>SUM(G52*1.9417)</f>
        <v>0</v>
      </c>
    </row>
    <row r="55" spans="1:15" ht="12.75">
      <c r="A55" s="515"/>
      <c r="B55" s="624"/>
      <c r="C55" s="625"/>
      <c r="D55" s="625"/>
      <c r="E55" s="625"/>
      <c r="F55" s="625"/>
      <c r="G55" s="509">
        <f t="shared" si="0"/>
        <v>0</v>
      </c>
      <c r="H55" s="516"/>
      <c r="I55" s="516"/>
      <c r="J55" s="509">
        <f t="shared" si="1"/>
        <v>0</v>
      </c>
      <c r="K55" s="511">
        <v>2</v>
      </c>
      <c r="L55" s="509">
        <f t="shared" si="7"/>
        <v>0</v>
      </c>
      <c r="M55" s="509">
        <f t="shared" si="3"/>
        <v>0</v>
      </c>
      <c r="N55" s="509">
        <f t="shared" si="8"/>
        <v>0</v>
      </c>
      <c r="O55" s="217">
        <f>SUM(G53*1.9417)</f>
        <v>0</v>
      </c>
    </row>
    <row r="56" spans="1:24" ht="12.75">
      <c r="A56" s="515"/>
      <c r="B56" s="624"/>
      <c r="C56" s="625"/>
      <c r="D56" s="625"/>
      <c r="E56" s="625"/>
      <c r="F56" s="625"/>
      <c r="G56" s="509">
        <f t="shared" si="0"/>
        <v>0</v>
      </c>
      <c r="H56" s="516"/>
      <c r="I56" s="516"/>
      <c r="J56" s="509">
        <f t="shared" si="1"/>
        <v>0</v>
      </c>
      <c r="K56" s="511">
        <v>2</v>
      </c>
      <c r="L56" s="509">
        <f t="shared" si="7"/>
        <v>0</v>
      </c>
      <c r="M56" s="509">
        <f t="shared" si="3"/>
        <v>0</v>
      </c>
      <c r="N56" s="509">
        <f t="shared" si="8"/>
        <v>0</v>
      </c>
      <c r="V56" s="218"/>
      <c r="W56" s="218"/>
      <c r="X56" s="218"/>
    </row>
    <row r="57" spans="1:14" ht="12.75">
      <c r="A57" s="515"/>
      <c r="B57" s="624"/>
      <c r="C57" s="625"/>
      <c r="D57" s="625"/>
      <c r="E57" s="625"/>
      <c r="F57" s="625"/>
      <c r="G57" s="509">
        <f t="shared" si="0"/>
        <v>0</v>
      </c>
      <c r="H57" s="516"/>
      <c r="I57" s="516"/>
      <c r="J57" s="509">
        <f t="shared" si="1"/>
        <v>0</v>
      </c>
      <c r="K57" s="511">
        <v>2</v>
      </c>
      <c r="L57" s="509">
        <f t="shared" si="7"/>
        <v>0</v>
      </c>
      <c r="M57" s="509">
        <f t="shared" si="3"/>
        <v>0</v>
      </c>
      <c r="N57" s="509">
        <f t="shared" si="8"/>
        <v>0</v>
      </c>
    </row>
    <row r="58" spans="1:14" ht="12.75">
      <c r="A58" s="515"/>
      <c r="B58" s="624"/>
      <c r="C58" s="625"/>
      <c r="D58" s="625"/>
      <c r="E58" s="625"/>
      <c r="F58" s="625"/>
      <c r="G58" s="509">
        <f t="shared" si="0"/>
        <v>0</v>
      </c>
      <c r="H58" s="516"/>
      <c r="I58" s="516"/>
      <c r="J58" s="509">
        <f t="shared" si="1"/>
        <v>0</v>
      </c>
      <c r="K58" s="511">
        <v>2</v>
      </c>
      <c r="L58" s="509">
        <f t="shared" si="7"/>
        <v>0</v>
      </c>
      <c r="M58" s="509">
        <f t="shared" si="3"/>
        <v>0</v>
      </c>
      <c r="N58" s="509">
        <f t="shared" si="8"/>
        <v>0</v>
      </c>
    </row>
    <row r="59" spans="1:14" ht="12.75">
      <c r="A59" s="515"/>
      <c r="B59" s="624"/>
      <c r="C59" s="625"/>
      <c r="D59" s="625"/>
      <c r="E59" s="625"/>
      <c r="F59" s="625"/>
      <c r="G59" s="509">
        <f t="shared" si="0"/>
        <v>0</v>
      </c>
      <c r="H59" s="516"/>
      <c r="I59" s="516"/>
      <c r="J59" s="509">
        <f t="shared" si="1"/>
        <v>0</v>
      </c>
      <c r="K59" s="511">
        <v>2</v>
      </c>
      <c r="L59" s="509">
        <f t="shared" si="7"/>
        <v>0</v>
      </c>
      <c r="M59" s="509">
        <f t="shared" si="3"/>
        <v>0</v>
      </c>
      <c r="N59" s="509">
        <f t="shared" si="8"/>
        <v>0</v>
      </c>
    </row>
    <row r="60" spans="1:14" ht="12.75">
      <c r="A60" s="515"/>
      <c r="B60" s="624"/>
      <c r="C60" s="625"/>
      <c r="D60" s="625"/>
      <c r="E60" s="625"/>
      <c r="F60" s="625"/>
      <c r="G60" s="509">
        <f t="shared" si="0"/>
        <v>0</v>
      </c>
      <c r="H60" s="516"/>
      <c r="I60" s="516"/>
      <c r="J60" s="509">
        <f t="shared" si="1"/>
        <v>0</v>
      </c>
      <c r="K60" s="511">
        <v>2</v>
      </c>
      <c r="L60" s="509">
        <f t="shared" si="7"/>
        <v>0</v>
      </c>
      <c r="M60" s="509">
        <f t="shared" si="3"/>
        <v>0</v>
      </c>
      <c r="N60" s="509">
        <f t="shared" si="8"/>
        <v>0</v>
      </c>
    </row>
    <row r="61" spans="1:14" ht="12.75">
      <c r="A61" s="513" t="s">
        <v>9</v>
      </c>
      <c r="B61" s="514"/>
      <c r="C61" s="515"/>
      <c r="D61" s="515"/>
      <c r="E61" s="515"/>
      <c r="F61" s="515"/>
      <c r="G61" s="516">
        <f>SUM(G10:G60)</f>
        <v>1920</v>
      </c>
      <c r="H61" s="516">
        <f>SUM(H10:H60)</f>
        <v>700</v>
      </c>
      <c r="I61" s="516">
        <f>SUM(I10:I60)</f>
        <v>150</v>
      </c>
      <c r="J61" s="516">
        <f>SUM(J10:J60)</f>
        <v>1070</v>
      </c>
      <c r="K61" s="514"/>
      <c r="L61" s="516">
        <f>SUM(L10:L60)</f>
        <v>2077.6189999999997</v>
      </c>
      <c r="M61" s="516">
        <f>SUM(M10:M60)</f>
        <v>1007.645215</v>
      </c>
      <c r="N61" s="516">
        <f>SUM(N10:N60)</f>
        <v>2077.6189999999997</v>
      </c>
    </row>
    <row r="62" spans="1:14" ht="12.75">
      <c r="A62" s="627"/>
      <c r="B62" s="627"/>
      <c r="C62" s="627"/>
      <c r="D62" s="627"/>
      <c r="E62" s="627"/>
      <c r="F62" s="627"/>
      <c r="G62" s="627"/>
      <c r="H62" s="627"/>
      <c r="I62" s="627"/>
      <c r="J62" s="627"/>
      <c r="K62" s="627"/>
      <c r="L62" s="627"/>
      <c r="M62" s="627"/>
      <c r="N62" s="627"/>
    </row>
    <row r="63" spans="1:14" ht="12.75">
      <c r="A63" s="627" t="s">
        <v>91</v>
      </c>
      <c r="B63" s="627"/>
      <c r="C63" s="627"/>
      <c r="D63" s="627"/>
      <c r="E63" s="627"/>
      <c r="F63" s="627"/>
      <c r="G63" s="627"/>
      <c r="H63" s="627"/>
      <c r="I63" s="627"/>
      <c r="J63" s="627"/>
      <c r="K63" s="627"/>
      <c r="L63" s="627"/>
      <c r="M63" s="627"/>
      <c r="N63" s="627"/>
    </row>
    <row r="64" spans="1:14" ht="12.75">
      <c r="A64" s="627"/>
      <c r="B64" s="627"/>
      <c r="C64" s="627"/>
      <c r="D64" s="627"/>
      <c r="E64" s="627"/>
      <c r="F64" s="627"/>
      <c r="G64" s="627"/>
      <c r="H64" s="627"/>
      <c r="I64" s="627"/>
      <c r="J64" s="627"/>
      <c r="K64" s="627"/>
      <c r="L64" s="627"/>
      <c r="M64" s="627"/>
      <c r="N64" s="627"/>
    </row>
    <row r="65" spans="1:14" ht="12.75">
      <c r="A65" s="627" t="s">
        <v>132</v>
      </c>
      <c r="B65" s="627"/>
      <c r="C65" s="627"/>
      <c r="D65" s="627"/>
      <c r="E65" s="627"/>
      <c r="F65" s="627"/>
      <c r="G65" s="627"/>
      <c r="H65" s="627"/>
      <c r="I65" s="627"/>
      <c r="J65" s="627"/>
      <c r="K65" s="627"/>
      <c r="L65" s="627"/>
      <c r="M65" s="627"/>
      <c r="N65" s="627"/>
    </row>
    <row r="66" spans="1:14" ht="12.75">
      <c r="A66" s="574" t="s">
        <v>245</v>
      </c>
      <c r="B66" s="627"/>
      <c r="C66" s="627"/>
      <c r="D66" s="627"/>
      <c r="E66" s="627"/>
      <c r="F66" s="627"/>
      <c r="G66" s="627"/>
      <c r="H66" s="627"/>
      <c r="I66" s="627"/>
      <c r="J66" s="627"/>
      <c r="K66" s="627"/>
      <c r="L66" s="627"/>
      <c r="M66" s="627"/>
      <c r="N66" s="570" t="s">
        <v>255</v>
      </c>
    </row>
    <row r="67" spans="1:14" ht="12.75">
      <c r="A67" s="627"/>
      <c r="B67" s="627"/>
      <c r="C67" s="627"/>
      <c r="D67" s="627"/>
      <c r="E67" s="627"/>
      <c r="F67" s="627"/>
      <c r="G67" s="627"/>
      <c r="H67" s="627"/>
      <c r="I67" s="627"/>
      <c r="J67" s="627"/>
      <c r="K67" s="627"/>
      <c r="L67" s="627"/>
      <c r="M67" s="627"/>
      <c r="N67" s="627"/>
    </row>
    <row r="68" spans="1:14" ht="12.75">
      <c r="A68" s="627"/>
      <c r="B68" s="627"/>
      <c r="C68" s="627"/>
      <c r="D68" s="627"/>
      <c r="E68" s="627"/>
      <c r="F68" s="627"/>
      <c r="G68" s="627"/>
      <c r="H68" s="627"/>
      <c r="I68" s="627"/>
      <c r="J68" s="627"/>
      <c r="K68" s="627"/>
      <c r="L68" s="627"/>
      <c r="M68" s="627"/>
      <c r="N68" s="627"/>
    </row>
    <row r="69" spans="1:14" ht="12.75">
      <c r="A69" s="627"/>
      <c r="B69" s="627"/>
      <c r="C69" s="627"/>
      <c r="D69" s="627"/>
      <c r="E69" s="627"/>
      <c r="F69" s="627"/>
      <c r="G69" s="627"/>
      <c r="H69" s="627"/>
      <c r="I69" s="627"/>
      <c r="J69" s="627"/>
      <c r="K69" s="627"/>
      <c r="L69" s="627"/>
      <c r="M69" s="627"/>
      <c r="N69" s="627"/>
    </row>
    <row r="70" spans="1:14" ht="12.75">
      <c r="A70" s="627"/>
      <c r="B70" s="627"/>
      <c r="C70" s="627"/>
      <c r="D70" s="627"/>
      <c r="E70" s="627"/>
      <c r="F70" s="627"/>
      <c r="G70" s="627"/>
      <c r="H70" s="627"/>
      <c r="I70" s="627"/>
      <c r="J70" s="627"/>
      <c r="K70" s="627"/>
      <c r="L70" s="627"/>
      <c r="M70" s="627"/>
      <c r="N70" s="627"/>
    </row>
    <row r="71" spans="1:14" ht="12.75">
      <c r="A71" s="627"/>
      <c r="B71" s="627"/>
      <c r="C71" s="627"/>
      <c r="D71" s="627"/>
      <c r="E71" s="627"/>
      <c r="F71" s="627"/>
      <c r="G71" s="627"/>
      <c r="H71" s="627"/>
      <c r="I71" s="627"/>
      <c r="J71" s="627"/>
      <c r="K71" s="627"/>
      <c r="L71" s="627"/>
      <c r="M71" s="627"/>
      <c r="N71" s="627"/>
    </row>
    <row r="72" spans="1:14" ht="12.75">
      <c r="A72" s="627"/>
      <c r="B72" s="627"/>
      <c r="C72" s="627"/>
      <c r="D72" s="627"/>
      <c r="E72" s="627"/>
      <c r="F72" s="627"/>
      <c r="G72" s="627"/>
      <c r="H72" s="627"/>
      <c r="I72" s="627"/>
      <c r="J72" s="627"/>
      <c r="K72" s="627"/>
      <c r="L72" s="627"/>
      <c r="M72" s="627"/>
      <c r="N72" s="627"/>
    </row>
    <row r="73" spans="1:14" ht="12.75">
      <c r="A73" s="627"/>
      <c r="B73" s="627"/>
      <c r="C73" s="627"/>
      <c r="D73" s="627"/>
      <c r="E73" s="627"/>
      <c r="F73" s="627"/>
      <c r="G73" s="627"/>
      <c r="H73" s="627"/>
      <c r="I73" s="627"/>
      <c r="J73" s="627"/>
      <c r="K73" s="627"/>
      <c r="L73" s="627"/>
      <c r="M73" s="627"/>
      <c r="N73" s="627"/>
    </row>
    <row r="74" spans="1:14" ht="12.75">
      <c r="A74" s="627"/>
      <c r="B74" s="627"/>
      <c r="C74" s="627"/>
      <c r="D74" s="627"/>
      <c r="E74" s="627"/>
      <c r="F74" s="627"/>
      <c r="G74" s="627"/>
      <c r="H74" s="627"/>
      <c r="I74" s="627"/>
      <c r="J74" s="627"/>
      <c r="K74" s="627"/>
      <c r="L74" s="627"/>
      <c r="M74" s="627"/>
      <c r="N74" s="627"/>
    </row>
    <row r="75" spans="1:14" ht="12.75">
      <c r="A75" s="627"/>
      <c r="B75" s="627"/>
      <c r="C75" s="627"/>
      <c r="D75" s="627"/>
      <c r="E75" s="627"/>
      <c r="F75" s="627"/>
      <c r="G75" s="627"/>
      <c r="H75" s="627"/>
      <c r="I75" s="627"/>
      <c r="J75" s="627"/>
      <c r="K75" s="627"/>
      <c r="L75" s="627"/>
      <c r="M75" s="627"/>
      <c r="N75" s="627"/>
    </row>
    <row r="76" spans="1:14" ht="12.75">
      <c r="A76" s="627"/>
      <c r="B76" s="627"/>
      <c r="C76" s="627"/>
      <c r="D76" s="627"/>
      <c r="E76" s="627"/>
      <c r="F76" s="627"/>
      <c r="G76" s="627"/>
      <c r="H76" s="627"/>
      <c r="I76" s="627"/>
      <c r="J76" s="627"/>
      <c r="K76" s="627"/>
      <c r="L76" s="627"/>
      <c r="M76" s="627"/>
      <c r="N76" s="627"/>
    </row>
  </sheetData>
  <sheetProtection password="C2F7" sheet="1" objects="1" scenarios="1"/>
  <printOptions/>
  <pageMargins left="0.5511811023622047" right="0.35433070866141736" top="0.984251968503937" bottom="0.5905511811023623" header="0.5118110236220472" footer="0.5118110236220472"/>
  <pageSetup fitToHeight="1" fitToWidth="1" horizontalDpi="600" verticalDpi="600" orientation="landscape" paperSize="9" scale="57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"/>
  <sheetViews>
    <sheetView workbookViewId="0" topLeftCell="A1">
      <selection activeCell="A1" sqref="A1"/>
    </sheetView>
  </sheetViews>
  <sheetFormatPr defaultColWidth="9.140625" defaultRowHeight="12.75"/>
  <cols>
    <col min="1" max="1" width="14.28125" style="257" customWidth="1"/>
    <col min="2" max="2" width="10.8515625" style="257" customWidth="1"/>
    <col min="3" max="3" width="16.28125" style="257" customWidth="1"/>
    <col min="4" max="4" width="10.28125" style="257" customWidth="1"/>
    <col min="5" max="5" width="13.00390625" style="257" customWidth="1"/>
    <col min="6" max="6" width="11.140625" style="257" customWidth="1"/>
    <col min="7" max="7" width="7.140625" style="257" customWidth="1"/>
    <col min="8" max="8" width="13.00390625" style="257" customWidth="1"/>
    <col min="9" max="9" width="14.421875" style="257" hidden="1" customWidth="1"/>
    <col min="10" max="10" width="20.00390625" style="257" customWidth="1"/>
    <col min="11" max="11" width="12.57421875" style="257" customWidth="1"/>
    <col min="12" max="12" width="11.7109375" style="257" customWidth="1"/>
    <col min="13" max="13" width="14.140625" style="257" customWidth="1"/>
    <col min="14" max="14" width="12.57421875" style="257" customWidth="1"/>
    <col min="15" max="16" width="11.8515625" style="257" customWidth="1"/>
    <col min="17" max="18" width="10.7109375" style="257" customWidth="1"/>
    <col min="19" max="19" width="10.8515625" style="257" customWidth="1"/>
    <col min="20" max="20" width="10.57421875" style="257" customWidth="1"/>
    <col min="21" max="21" width="11.421875" style="257" customWidth="1"/>
    <col min="22" max="23" width="10.7109375" style="257" customWidth="1"/>
    <col min="24" max="25" width="0" style="257" hidden="1" customWidth="1"/>
    <col min="26" max="16384" width="9.140625" style="257" customWidth="1"/>
  </cols>
  <sheetData>
    <row r="1" spans="1:6" ht="18">
      <c r="A1" s="256" t="s">
        <v>218</v>
      </c>
      <c r="F1" s="256"/>
    </row>
    <row r="2" ht="18">
      <c r="A2" s="258"/>
    </row>
    <row r="3" spans="1:20" ht="15.75">
      <c r="A3" s="259" t="s">
        <v>0</v>
      </c>
      <c r="B3" s="517"/>
      <c r="C3" s="517"/>
      <c r="D3" s="517"/>
      <c r="E3" s="517"/>
      <c r="F3" s="260"/>
      <c r="G3" s="260"/>
      <c r="O3" s="260"/>
      <c r="P3" s="261"/>
      <c r="Q3" s="261"/>
      <c r="R3" s="261"/>
      <c r="T3" s="524" t="s">
        <v>15</v>
      </c>
    </row>
    <row r="4" spans="1:20" ht="15.75">
      <c r="A4" s="259" t="s">
        <v>1</v>
      </c>
      <c r="B4" s="517"/>
      <c r="C4" s="517"/>
      <c r="D4" s="517"/>
      <c r="E4" s="517"/>
      <c r="F4" s="260"/>
      <c r="G4" s="260"/>
      <c r="O4" s="260"/>
      <c r="T4" s="259"/>
    </row>
    <row r="5" spans="1:10" ht="15">
      <c r="A5" s="260"/>
      <c r="B5" s="260"/>
      <c r="C5" s="260"/>
      <c r="D5" s="260"/>
      <c r="E5" s="260"/>
      <c r="F5" s="260"/>
      <c r="G5" s="260"/>
      <c r="J5" s="262"/>
    </row>
    <row r="6" spans="1:22" ht="12.75">
      <c r="A6" s="263" t="s">
        <v>12</v>
      </c>
      <c r="B6" s="263" t="s">
        <v>12</v>
      </c>
      <c r="C6" s="263" t="s">
        <v>68</v>
      </c>
      <c r="D6" s="264" t="s">
        <v>219</v>
      </c>
      <c r="E6" s="263" t="s">
        <v>69</v>
      </c>
      <c r="F6" s="263" t="s">
        <v>70</v>
      </c>
      <c r="G6" s="263" t="s">
        <v>71</v>
      </c>
      <c r="H6" s="265" t="s">
        <v>72</v>
      </c>
      <c r="I6" s="265"/>
      <c r="J6" s="266" t="s">
        <v>73</v>
      </c>
      <c r="K6" s="267" t="s">
        <v>163</v>
      </c>
      <c r="L6" s="268" t="s">
        <v>141</v>
      </c>
      <c r="M6" s="269"/>
      <c r="N6" s="263" t="s">
        <v>36</v>
      </c>
      <c r="O6" s="263" t="s">
        <v>72</v>
      </c>
      <c r="P6" s="263" t="s">
        <v>74</v>
      </c>
      <c r="Q6" s="263" t="s">
        <v>72</v>
      </c>
      <c r="R6" s="263" t="s">
        <v>13</v>
      </c>
      <c r="S6" s="270" t="s">
        <v>24</v>
      </c>
      <c r="T6" s="270" t="s">
        <v>26</v>
      </c>
      <c r="U6" s="270" t="s">
        <v>38</v>
      </c>
      <c r="V6" s="270" t="s">
        <v>30</v>
      </c>
    </row>
    <row r="7" spans="1:25" ht="12.75">
      <c r="A7" s="271"/>
      <c r="B7" s="271" t="s">
        <v>2</v>
      </c>
      <c r="C7" s="271" t="s">
        <v>75</v>
      </c>
      <c r="D7" s="271" t="s">
        <v>220</v>
      </c>
      <c r="E7" s="271" t="s">
        <v>128</v>
      </c>
      <c r="F7" s="271" t="s">
        <v>12</v>
      </c>
      <c r="G7" s="271"/>
      <c r="H7" s="263" t="s">
        <v>36</v>
      </c>
      <c r="I7" s="263"/>
      <c r="J7" s="263" t="s">
        <v>78</v>
      </c>
      <c r="K7" s="263" t="s">
        <v>38</v>
      </c>
      <c r="L7" s="271"/>
      <c r="M7" s="271"/>
      <c r="N7" s="271" t="s">
        <v>168</v>
      </c>
      <c r="O7" s="271" t="s">
        <v>12</v>
      </c>
      <c r="P7" s="271" t="s">
        <v>13</v>
      </c>
      <c r="Q7" s="271" t="s">
        <v>79</v>
      </c>
      <c r="R7" s="271" t="s">
        <v>14</v>
      </c>
      <c r="S7" s="272" t="s">
        <v>25</v>
      </c>
      <c r="T7" s="272" t="s">
        <v>14</v>
      </c>
      <c r="U7" s="272" t="s">
        <v>27</v>
      </c>
      <c r="V7" s="272" t="s">
        <v>31</v>
      </c>
      <c r="X7" s="319" t="s">
        <v>311</v>
      </c>
      <c r="Y7" s="348">
        <f>SUMIF(S10:S60,"=1",R10:R60)</f>
        <v>327.5</v>
      </c>
    </row>
    <row r="8" spans="1:25" ht="12.75">
      <c r="A8" s="273"/>
      <c r="B8" s="273"/>
      <c r="C8" s="273" t="s">
        <v>221</v>
      </c>
      <c r="D8" s="273" t="s">
        <v>222</v>
      </c>
      <c r="E8" s="273" t="s">
        <v>0</v>
      </c>
      <c r="F8" s="273"/>
      <c r="G8" s="273"/>
      <c r="H8" s="273" t="s">
        <v>82</v>
      </c>
      <c r="I8" s="273"/>
      <c r="J8" s="273" t="s">
        <v>82</v>
      </c>
      <c r="K8" s="273" t="s">
        <v>82</v>
      </c>
      <c r="L8" s="273" t="s">
        <v>223</v>
      </c>
      <c r="M8" s="273" t="s">
        <v>187</v>
      </c>
      <c r="N8" s="273" t="s">
        <v>14</v>
      </c>
      <c r="O8" s="273" t="s">
        <v>8</v>
      </c>
      <c r="P8" s="273" t="s">
        <v>14</v>
      </c>
      <c r="Q8" s="273" t="s">
        <v>83</v>
      </c>
      <c r="R8" s="273"/>
      <c r="S8" s="274"/>
      <c r="T8" s="274"/>
      <c r="U8" s="274" t="s">
        <v>28</v>
      </c>
      <c r="V8" s="274" t="s">
        <v>14</v>
      </c>
      <c r="X8" s="319" t="s">
        <v>25</v>
      </c>
      <c r="Y8" s="348">
        <f>SUMIF(S10:S60,"=2",R10:R60)</f>
        <v>0</v>
      </c>
    </row>
    <row r="9" spans="1:22" ht="12.75">
      <c r="A9" s="275"/>
      <c r="B9" s="275"/>
      <c r="C9" s="275"/>
      <c r="D9" s="276" t="s">
        <v>39</v>
      </c>
      <c r="E9" s="277"/>
      <c r="F9" s="277"/>
      <c r="G9" s="276" t="s">
        <v>84</v>
      </c>
      <c r="H9" s="276" t="s">
        <v>85</v>
      </c>
      <c r="I9" s="277"/>
      <c r="J9" s="276" t="s">
        <v>86</v>
      </c>
      <c r="K9" s="276" t="s">
        <v>87</v>
      </c>
      <c r="L9" s="276" t="s">
        <v>157</v>
      </c>
      <c r="M9" s="276" t="s">
        <v>159</v>
      </c>
      <c r="N9" s="276"/>
      <c r="O9" s="277"/>
      <c r="P9" s="275"/>
      <c r="Q9" s="276" t="s">
        <v>88</v>
      </c>
      <c r="R9" s="276"/>
      <c r="S9" s="276" t="s">
        <v>66</v>
      </c>
      <c r="T9" s="275"/>
      <c r="U9" s="278">
        <v>0.485</v>
      </c>
      <c r="V9" s="275">
        <v>1.9417</v>
      </c>
    </row>
    <row r="10" spans="1:22" ht="12.75">
      <c r="A10" s="518" t="s">
        <v>17</v>
      </c>
      <c r="B10" s="519">
        <v>26</v>
      </c>
      <c r="C10" s="518" t="s">
        <v>224</v>
      </c>
      <c r="D10" s="520">
        <v>1650</v>
      </c>
      <c r="E10" s="520">
        <v>1100</v>
      </c>
      <c r="F10" s="520">
        <f>SUM(D10-E10)</f>
        <v>550</v>
      </c>
      <c r="G10" s="521">
        <v>0.05</v>
      </c>
      <c r="H10" s="522">
        <f>SUM(G10*D10)</f>
        <v>82.5</v>
      </c>
      <c r="I10" s="522">
        <f>SUM(H10-E10)</f>
        <v>-1017.5</v>
      </c>
      <c r="J10" s="522">
        <f>IF(I10&lt;0,0,(H10-E10))</f>
        <v>0</v>
      </c>
      <c r="K10" s="522">
        <f>SUM(H10-J10)</f>
        <v>82.5</v>
      </c>
      <c r="L10" s="520">
        <v>1000</v>
      </c>
      <c r="M10" s="520"/>
      <c r="N10" s="522">
        <f>IF(L10&gt;0,L10*0.375,IF(M10&gt;0,M10*0.375,0))</f>
        <v>375</v>
      </c>
      <c r="O10" s="520">
        <v>100</v>
      </c>
      <c r="P10" s="523">
        <f>IF(N10-K10-O10&lt;0,"$0",(N10-K10-O10))</f>
        <v>192.5</v>
      </c>
      <c r="Q10" s="520">
        <v>50</v>
      </c>
      <c r="R10" s="522">
        <f>IF(P10-Q10&lt;0,"$0",P10-Q10)</f>
        <v>142.5</v>
      </c>
      <c r="S10" s="519">
        <v>1</v>
      </c>
      <c r="T10" s="522">
        <f>IF(S10=1,R10*2.1292,IF(S10=2,R10*1.9417,0))</f>
        <v>303.411</v>
      </c>
      <c r="U10" s="522">
        <f aca="true" t="shared" si="0" ref="U10:U60">SUM(T10*0.485)</f>
        <v>147.154335</v>
      </c>
      <c r="V10" s="522">
        <f>SUM(R10*1.9417)</f>
        <v>276.69225</v>
      </c>
    </row>
    <row r="11" spans="1:22" ht="12.75">
      <c r="A11" s="518" t="s">
        <v>17</v>
      </c>
      <c r="B11" s="519">
        <v>26</v>
      </c>
      <c r="C11" s="518" t="s">
        <v>224</v>
      </c>
      <c r="D11" s="520">
        <v>1650</v>
      </c>
      <c r="E11" s="520">
        <v>1100</v>
      </c>
      <c r="F11" s="520">
        <f>SUM(D11-E11)</f>
        <v>550</v>
      </c>
      <c r="G11" s="521">
        <v>0.1</v>
      </c>
      <c r="H11" s="522">
        <f>SUM(G11*D11)</f>
        <v>165</v>
      </c>
      <c r="I11" s="522">
        <f>SUM(H11-E11)</f>
        <v>-935</v>
      </c>
      <c r="J11" s="522">
        <f>IF(I11&lt;0,0,(H11-E11))</f>
        <v>0</v>
      </c>
      <c r="K11" s="522">
        <f>SUM(H11-J11)</f>
        <v>165</v>
      </c>
      <c r="L11" s="520">
        <v>1000</v>
      </c>
      <c r="M11" s="520"/>
      <c r="N11" s="522">
        <f aca="true" t="shared" si="1" ref="N11:N60">IF(L11&gt;0,L11*0.375,IF(M11&gt;0,M11*0.375,0))</f>
        <v>375</v>
      </c>
      <c r="O11" s="520">
        <v>100</v>
      </c>
      <c r="P11" s="523">
        <f>IF(N11-K11-O11&lt;0,"$0",(N11-K11-O11))</f>
        <v>110</v>
      </c>
      <c r="Q11" s="520">
        <v>0</v>
      </c>
      <c r="R11" s="523">
        <f>IF(P11-Q11&lt;0,"$0",P11-Q11)</f>
        <v>110</v>
      </c>
      <c r="S11" s="519">
        <v>1</v>
      </c>
      <c r="T11" s="522">
        <f aca="true" t="shared" si="2" ref="T11:T60">IF(S11=1,R11*2.1292,IF(S11=2,R11*1.9417,0))</f>
        <v>234.212</v>
      </c>
      <c r="U11" s="522">
        <f t="shared" si="0"/>
        <v>113.59281999999999</v>
      </c>
      <c r="V11" s="522">
        <f>SUM(R11*1.9417)</f>
        <v>213.587</v>
      </c>
    </row>
    <row r="12" spans="1:22" ht="12.75">
      <c r="A12" s="527" t="s">
        <v>17</v>
      </c>
      <c r="B12" s="628">
        <v>26</v>
      </c>
      <c r="C12" s="527" t="s">
        <v>43</v>
      </c>
      <c r="D12" s="528">
        <v>2000</v>
      </c>
      <c r="E12" s="528">
        <v>1000</v>
      </c>
      <c r="F12" s="528">
        <f aca="true" t="shared" si="3" ref="F12:F33">SUM(D12-E12)</f>
        <v>1000</v>
      </c>
      <c r="G12" s="529">
        <v>0.15</v>
      </c>
      <c r="H12" s="522">
        <f aca="true" t="shared" si="4" ref="H12:H33">SUM(G12*D12)</f>
        <v>300</v>
      </c>
      <c r="I12" s="522">
        <f aca="true" t="shared" si="5" ref="I12:I33">SUM(H12-E12)</f>
        <v>-700</v>
      </c>
      <c r="J12" s="522">
        <f aca="true" t="shared" si="6" ref="J12:J33">IF(I12&lt;0,0,(H12-E12))</f>
        <v>0</v>
      </c>
      <c r="K12" s="522">
        <f aca="true" t="shared" si="7" ref="K12:K33">SUM(H12-J12)</f>
        <v>300</v>
      </c>
      <c r="L12" s="528"/>
      <c r="M12" s="528">
        <v>1000</v>
      </c>
      <c r="N12" s="522">
        <f t="shared" si="1"/>
        <v>375</v>
      </c>
      <c r="O12" s="528">
        <v>0</v>
      </c>
      <c r="P12" s="523">
        <f>IF(N12-K12-O12&lt;0,"$0",(N12-K12-O12))</f>
        <v>75</v>
      </c>
      <c r="Q12" s="528">
        <v>0</v>
      </c>
      <c r="R12" s="523">
        <f aca="true" t="shared" si="8" ref="R12:R60">IF(P12-Q12&lt;0,"$0",P12-Q12)</f>
        <v>75</v>
      </c>
      <c r="S12" s="628">
        <v>1</v>
      </c>
      <c r="T12" s="522">
        <f t="shared" si="2"/>
        <v>159.69</v>
      </c>
      <c r="U12" s="522">
        <f t="shared" si="0"/>
        <v>77.44964999999999</v>
      </c>
      <c r="V12" s="522">
        <f aca="true" t="shared" si="9" ref="V12:V33">SUM(R12*1.9417)</f>
        <v>145.6275</v>
      </c>
    </row>
    <row r="13" spans="1:22" ht="12.75">
      <c r="A13" s="527"/>
      <c r="B13" s="628"/>
      <c r="C13" s="527"/>
      <c r="D13" s="528"/>
      <c r="E13" s="528"/>
      <c r="F13" s="528">
        <f t="shared" si="3"/>
        <v>0</v>
      </c>
      <c r="G13" s="529"/>
      <c r="H13" s="522">
        <f t="shared" si="4"/>
        <v>0</v>
      </c>
      <c r="I13" s="522">
        <f t="shared" si="5"/>
        <v>0</v>
      </c>
      <c r="J13" s="522">
        <f t="shared" si="6"/>
        <v>0</v>
      </c>
      <c r="K13" s="522">
        <f t="shared" si="7"/>
        <v>0</v>
      </c>
      <c r="L13" s="528"/>
      <c r="M13" s="528"/>
      <c r="N13" s="522">
        <f t="shared" si="1"/>
        <v>0</v>
      </c>
      <c r="O13" s="528"/>
      <c r="P13" s="523">
        <f>IF(N13-K13-O13&lt;0,"$0",(N13-K13-O13))</f>
        <v>0</v>
      </c>
      <c r="Q13" s="528"/>
      <c r="R13" s="523">
        <f t="shared" si="8"/>
        <v>0</v>
      </c>
      <c r="S13" s="628"/>
      <c r="T13" s="522">
        <f t="shared" si="2"/>
        <v>0</v>
      </c>
      <c r="U13" s="522">
        <f t="shared" si="0"/>
        <v>0</v>
      </c>
      <c r="V13" s="522">
        <f t="shared" si="9"/>
        <v>0</v>
      </c>
    </row>
    <row r="14" spans="1:22" ht="12.75">
      <c r="A14" s="527"/>
      <c r="B14" s="628"/>
      <c r="C14" s="527"/>
      <c r="D14" s="528"/>
      <c r="E14" s="528"/>
      <c r="F14" s="528">
        <f t="shared" si="3"/>
        <v>0</v>
      </c>
      <c r="G14" s="529"/>
      <c r="H14" s="522">
        <f t="shared" si="4"/>
        <v>0</v>
      </c>
      <c r="I14" s="522">
        <f t="shared" si="5"/>
        <v>0</v>
      </c>
      <c r="J14" s="522">
        <f t="shared" si="6"/>
        <v>0</v>
      </c>
      <c r="K14" s="522">
        <f t="shared" si="7"/>
        <v>0</v>
      </c>
      <c r="L14" s="528"/>
      <c r="M14" s="528"/>
      <c r="N14" s="522">
        <f t="shared" si="1"/>
        <v>0</v>
      </c>
      <c r="O14" s="528"/>
      <c r="P14" s="523">
        <f aca="true" t="shared" si="10" ref="P14:P60">IF(N14-K14-O14&lt;0,"$0",(N14-K14-O14))</f>
        <v>0</v>
      </c>
      <c r="Q14" s="528"/>
      <c r="R14" s="523">
        <f t="shared" si="8"/>
        <v>0</v>
      </c>
      <c r="S14" s="628"/>
      <c r="T14" s="522">
        <f t="shared" si="2"/>
        <v>0</v>
      </c>
      <c r="U14" s="522">
        <f t="shared" si="0"/>
        <v>0</v>
      </c>
      <c r="V14" s="522">
        <f t="shared" si="9"/>
        <v>0</v>
      </c>
    </row>
    <row r="15" spans="1:22" ht="12.75">
      <c r="A15" s="527"/>
      <c r="B15" s="628"/>
      <c r="C15" s="527"/>
      <c r="D15" s="528"/>
      <c r="E15" s="528"/>
      <c r="F15" s="528">
        <f t="shared" si="3"/>
        <v>0</v>
      </c>
      <c r="G15" s="529"/>
      <c r="H15" s="522">
        <f t="shared" si="4"/>
        <v>0</v>
      </c>
      <c r="I15" s="522">
        <f t="shared" si="5"/>
        <v>0</v>
      </c>
      <c r="J15" s="522">
        <f t="shared" si="6"/>
        <v>0</v>
      </c>
      <c r="K15" s="522">
        <f t="shared" si="7"/>
        <v>0</v>
      </c>
      <c r="L15" s="528"/>
      <c r="M15" s="528"/>
      <c r="N15" s="522">
        <f t="shared" si="1"/>
        <v>0</v>
      </c>
      <c r="O15" s="528"/>
      <c r="P15" s="523">
        <f t="shared" si="10"/>
        <v>0</v>
      </c>
      <c r="Q15" s="528"/>
      <c r="R15" s="523">
        <f t="shared" si="8"/>
        <v>0</v>
      </c>
      <c r="S15" s="628"/>
      <c r="T15" s="522">
        <f t="shared" si="2"/>
        <v>0</v>
      </c>
      <c r="U15" s="522">
        <f t="shared" si="0"/>
        <v>0</v>
      </c>
      <c r="V15" s="522">
        <f t="shared" si="9"/>
        <v>0</v>
      </c>
    </row>
    <row r="16" spans="1:22" ht="12.75">
      <c r="A16" s="527"/>
      <c r="B16" s="628"/>
      <c r="C16" s="527"/>
      <c r="D16" s="528"/>
      <c r="E16" s="528"/>
      <c r="F16" s="528">
        <f t="shared" si="3"/>
        <v>0</v>
      </c>
      <c r="G16" s="529"/>
      <c r="H16" s="522">
        <f t="shared" si="4"/>
        <v>0</v>
      </c>
      <c r="I16" s="522">
        <f t="shared" si="5"/>
        <v>0</v>
      </c>
      <c r="J16" s="522">
        <f t="shared" si="6"/>
        <v>0</v>
      </c>
      <c r="K16" s="522">
        <f t="shared" si="7"/>
        <v>0</v>
      </c>
      <c r="L16" s="528"/>
      <c r="M16" s="528"/>
      <c r="N16" s="522">
        <f t="shared" si="1"/>
        <v>0</v>
      </c>
      <c r="O16" s="528"/>
      <c r="P16" s="523">
        <f t="shared" si="10"/>
        <v>0</v>
      </c>
      <c r="Q16" s="528"/>
      <c r="R16" s="523">
        <f t="shared" si="8"/>
        <v>0</v>
      </c>
      <c r="S16" s="628"/>
      <c r="T16" s="522">
        <f t="shared" si="2"/>
        <v>0</v>
      </c>
      <c r="U16" s="522">
        <f t="shared" si="0"/>
        <v>0</v>
      </c>
      <c r="V16" s="522">
        <f t="shared" si="9"/>
        <v>0</v>
      </c>
    </row>
    <row r="17" spans="1:22" ht="12.75">
      <c r="A17" s="527"/>
      <c r="B17" s="628"/>
      <c r="C17" s="527"/>
      <c r="D17" s="528"/>
      <c r="E17" s="528"/>
      <c r="F17" s="528">
        <f t="shared" si="3"/>
        <v>0</v>
      </c>
      <c r="G17" s="529"/>
      <c r="H17" s="522">
        <f t="shared" si="4"/>
        <v>0</v>
      </c>
      <c r="I17" s="522">
        <f t="shared" si="5"/>
        <v>0</v>
      </c>
      <c r="J17" s="522">
        <f t="shared" si="6"/>
        <v>0</v>
      </c>
      <c r="K17" s="522">
        <f t="shared" si="7"/>
        <v>0</v>
      </c>
      <c r="L17" s="528"/>
      <c r="M17" s="528"/>
      <c r="N17" s="522">
        <f t="shared" si="1"/>
        <v>0</v>
      </c>
      <c r="O17" s="528"/>
      <c r="P17" s="523">
        <f t="shared" si="10"/>
        <v>0</v>
      </c>
      <c r="Q17" s="528"/>
      <c r="R17" s="523">
        <f t="shared" si="8"/>
        <v>0</v>
      </c>
      <c r="S17" s="628"/>
      <c r="T17" s="522">
        <f t="shared" si="2"/>
        <v>0</v>
      </c>
      <c r="U17" s="522">
        <f t="shared" si="0"/>
        <v>0</v>
      </c>
      <c r="V17" s="522">
        <f t="shared" si="9"/>
        <v>0</v>
      </c>
    </row>
    <row r="18" spans="1:22" ht="12.75">
      <c r="A18" s="527"/>
      <c r="B18" s="628"/>
      <c r="C18" s="527"/>
      <c r="D18" s="528"/>
      <c r="E18" s="528"/>
      <c r="F18" s="528">
        <f t="shared" si="3"/>
        <v>0</v>
      </c>
      <c r="G18" s="529"/>
      <c r="H18" s="522">
        <f t="shared" si="4"/>
        <v>0</v>
      </c>
      <c r="I18" s="522">
        <f t="shared" si="5"/>
        <v>0</v>
      </c>
      <c r="J18" s="522">
        <f t="shared" si="6"/>
        <v>0</v>
      </c>
      <c r="K18" s="522">
        <f t="shared" si="7"/>
        <v>0</v>
      </c>
      <c r="L18" s="528"/>
      <c r="M18" s="528"/>
      <c r="N18" s="522">
        <f t="shared" si="1"/>
        <v>0</v>
      </c>
      <c r="O18" s="528"/>
      <c r="P18" s="523">
        <f t="shared" si="10"/>
        <v>0</v>
      </c>
      <c r="Q18" s="528"/>
      <c r="R18" s="523">
        <f t="shared" si="8"/>
        <v>0</v>
      </c>
      <c r="S18" s="628"/>
      <c r="T18" s="522">
        <f t="shared" si="2"/>
        <v>0</v>
      </c>
      <c r="U18" s="522">
        <f t="shared" si="0"/>
        <v>0</v>
      </c>
      <c r="V18" s="522">
        <f t="shared" si="9"/>
        <v>0</v>
      </c>
    </row>
    <row r="19" spans="1:22" ht="12.75">
      <c r="A19" s="527"/>
      <c r="B19" s="628"/>
      <c r="C19" s="527"/>
      <c r="D19" s="528"/>
      <c r="E19" s="528"/>
      <c r="F19" s="528">
        <f t="shared" si="3"/>
        <v>0</v>
      </c>
      <c r="G19" s="529"/>
      <c r="H19" s="522">
        <f t="shared" si="4"/>
        <v>0</v>
      </c>
      <c r="I19" s="522">
        <f t="shared" si="5"/>
        <v>0</v>
      </c>
      <c r="J19" s="522">
        <f t="shared" si="6"/>
        <v>0</v>
      </c>
      <c r="K19" s="522">
        <f t="shared" si="7"/>
        <v>0</v>
      </c>
      <c r="L19" s="528"/>
      <c r="M19" s="528"/>
      <c r="N19" s="522">
        <f t="shared" si="1"/>
        <v>0</v>
      </c>
      <c r="O19" s="528"/>
      <c r="P19" s="523">
        <f t="shared" si="10"/>
        <v>0</v>
      </c>
      <c r="Q19" s="528"/>
      <c r="R19" s="523">
        <f t="shared" si="8"/>
        <v>0</v>
      </c>
      <c r="S19" s="628"/>
      <c r="T19" s="522">
        <f t="shared" si="2"/>
        <v>0</v>
      </c>
      <c r="U19" s="522">
        <f t="shared" si="0"/>
        <v>0</v>
      </c>
      <c r="V19" s="522">
        <f t="shared" si="9"/>
        <v>0</v>
      </c>
    </row>
    <row r="20" spans="1:22" ht="12.75">
      <c r="A20" s="527"/>
      <c r="B20" s="628"/>
      <c r="C20" s="527"/>
      <c r="D20" s="528"/>
      <c r="E20" s="528"/>
      <c r="F20" s="528">
        <f t="shared" si="3"/>
        <v>0</v>
      </c>
      <c r="G20" s="529"/>
      <c r="H20" s="522">
        <f t="shared" si="4"/>
        <v>0</v>
      </c>
      <c r="I20" s="522">
        <f t="shared" si="5"/>
        <v>0</v>
      </c>
      <c r="J20" s="522">
        <f t="shared" si="6"/>
        <v>0</v>
      </c>
      <c r="K20" s="522">
        <f t="shared" si="7"/>
        <v>0</v>
      </c>
      <c r="L20" s="528"/>
      <c r="M20" s="528"/>
      <c r="N20" s="522">
        <f t="shared" si="1"/>
        <v>0</v>
      </c>
      <c r="O20" s="528"/>
      <c r="P20" s="523">
        <f t="shared" si="10"/>
        <v>0</v>
      </c>
      <c r="Q20" s="528"/>
      <c r="R20" s="523">
        <f t="shared" si="8"/>
        <v>0</v>
      </c>
      <c r="S20" s="628"/>
      <c r="T20" s="522">
        <f t="shared" si="2"/>
        <v>0</v>
      </c>
      <c r="U20" s="522">
        <f t="shared" si="0"/>
        <v>0</v>
      </c>
      <c r="V20" s="522">
        <f t="shared" si="9"/>
        <v>0</v>
      </c>
    </row>
    <row r="21" spans="1:22" ht="12.75">
      <c r="A21" s="527"/>
      <c r="B21" s="628"/>
      <c r="C21" s="527"/>
      <c r="D21" s="528"/>
      <c r="E21" s="528"/>
      <c r="F21" s="528">
        <f t="shared" si="3"/>
        <v>0</v>
      </c>
      <c r="G21" s="529"/>
      <c r="H21" s="522">
        <f t="shared" si="4"/>
        <v>0</v>
      </c>
      <c r="I21" s="522">
        <f t="shared" si="5"/>
        <v>0</v>
      </c>
      <c r="J21" s="522">
        <f t="shared" si="6"/>
        <v>0</v>
      </c>
      <c r="K21" s="522">
        <f t="shared" si="7"/>
        <v>0</v>
      </c>
      <c r="L21" s="528"/>
      <c r="M21" s="528"/>
      <c r="N21" s="522">
        <f t="shared" si="1"/>
        <v>0</v>
      </c>
      <c r="O21" s="528"/>
      <c r="P21" s="523">
        <f t="shared" si="10"/>
        <v>0</v>
      </c>
      <c r="Q21" s="528"/>
      <c r="R21" s="523">
        <f t="shared" si="8"/>
        <v>0</v>
      </c>
      <c r="S21" s="628"/>
      <c r="T21" s="522">
        <f t="shared" si="2"/>
        <v>0</v>
      </c>
      <c r="U21" s="522">
        <f t="shared" si="0"/>
        <v>0</v>
      </c>
      <c r="V21" s="522">
        <f t="shared" si="9"/>
        <v>0</v>
      </c>
    </row>
    <row r="22" spans="1:22" ht="12.75">
      <c r="A22" s="527"/>
      <c r="B22" s="628"/>
      <c r="C22" s="527"/>
      <c r="D22" s="528"/>
      <c r="E22" s="528"/>
      <c r="F22" s="528">
        <f t="shared" si="3"/>
        <v>0</v>
      </c>
      <c r="G22" s="529"/>
      <c r="H22" s="522">
        <f t="shared" si="4"/>
        <v>0</v>
      </c>
      <c r="I22" s="522">
        <f t="shared" si="5"/>
        <v>0</v>
      </c>
      <c r="J22" s="522">
        <f t="shared" si="6"/>
        <v>0</v>
      </c>
      <c r="K22" s="522">
        <f t="shared" si="7"/>
        <v>0</v>
      </c>
      <c r="L22" s="528"/>
      <c r="M22" s="528"/>
      <c r="N22" s="522">
        <f t="shared" si="1"/>
        <v>0</v>
      </c>
      <c r="O22" s="528"/>
      <c r="P22" s="523">
        <f t="shared" si="10"/>
        <v>0</v>
      </c>
      <c r="Q22" s="528"/>
      <c r="R22" s="523">
        <f t="shared" si="8"/>
        <v>0</v>
      </c>
      <c r="S22" s="628"/>
      <c r="T22" s="522">
        <f t="shared" si="2"/>
        <v>0</v>
      </c>
      <c r="U22" s="522">
        <f t="shared" si="0"/>
        <v>0</v>
      </c>
      <c r="V22" s="522">
        <f t="shared" si="9"/>
        <v>0</v>
      </c>
    </row>
    <row r="23" spans="1:22" ht="12.75">
      <c r="A23" s="527"/>
      <c r="B23" s="628"/>
      <c r="C23" s="527"/>
      <c r="D23" s="528"/>
      <c r="E23" s="528"/>
      <c r="F23" s="528">
        <f t="shared" si="3"/>
        <v>0</v>
      </c>
      <c r="G23" s="529"/>
      <c r="H23" s="522">
        <f t="shared" si="4"/>
        <v>0</v>
      </c>
      <c r="I23" s="522">
        <f t="shared" si="5"/>
        <v>0</v>
      </c>
      <c r="J23" s="522">
        <f t="shared" si="6"/>
        <v>0</v>
      </c>
      <c r="K23" s="522">
        <f t="shared" si="7"/>
        <v>0</v>
      </c>
      <c r="L23" s="528"/>
      <c r="M23" s="528"/>
      <c r="N23" s="522">
        <f t="shared" si="1"/>
        <v>0</v>
      </c>
      <c r="O23" s="528"/>
      <c r="P23" s="523">
        <f t="shared" si="10"/>
        <v>0</v>
      </c>
      <c r="Q23" s="528"/>
      <c r="R23" s="523">
        <f t="shared" si="8"/>
        <v>0</v>
      </c>
      <c r="S23" s="628"/>
      <c r="T23" s="522">
        <f t="shared" si="2"/>
        <v>0</v>
      </c>
      <c r="U23" s="522">
        <f t="shared" si="0"/>
        <v>0</v>
      </c>
      <c r="V23" s="522">
        <f t="shared" si="9"/>
        <v>0</v>
      </c>
    </row>
    <row r="24" spans="1:22" ht="12.75">
      <c r="A24" s="527"/>
      <c r="B24" s="628"/>
      <c r="C24" s="527"/>
      <c r="D24" s="528"/>
      <c r="E24" s="528"/>
      <c r="F24" s="528">
        <f t="shared" si="3"/>
        <v>0</v>
      </c>
      <c r="G24" s="529"/>
      <c r="H24" s="522">
        <f t="shared" si="4"/>
        <v>0</v>
      </c>
      <c r="I24" s="522">
        <f t="shared" si="5"/>
        <v>0</v>
      </c>
      <c r="J24" s="522">
        <f t="shared" si="6"/>
        <v>0</v>
      </c>
      <c r="K24" s="522">
        <f t="shared" si="7"/>
        <v>0</v>
      </c>
      <c r="L24" s="528"/>
      <c r="M24" s="528"/>
      <c r="N24" s="522">
        <f t="shared" si="1"/>
        <v>0</v>
      </c>
      <c r="O24" s="528"/>
      <c r="P24" s="523">
        <f t="shared" si="10"/>
        <v>0</v>
      </c>
      <c r="Q24" s="528"/>
      <c r="R24" s="523">
        <f t="shared" si="8"/>
        <v>0</v>
      </c>
      <c r="S24" s="628"/>
      <c r="T24" s="522">
        <f t="shared" si="2"/>
        <v>0</v>
      </c>
      <c r="U24" s="522">
        <f t="shared" si="0"/>
        <v>0</v>
      </c>
      <c r="V24" s="522">
        <f t="shared" si="9"/>
        <v>0</v>
      </c>
    </row>
    <row r="25" spans="1:22" ht="12.75">
      <c r="A25" s="527"/>
      <c r="B25" s="628"/>
      <c r="C25" s="527"/>
      <c r="D25" s="528"/>
      <c r="E25" s="528"/>
      <c r="F25" s="528">
        <f t="shared" si="3"/>
        <v>0</v>
      </c>
      <c r="G25" s="529"/>
      <c r="H25" s="522">
        <f t="shared" si="4"/>
        <v>0</v>
      </c>
      <c r="I25" s="522">
        <f t="shared" si="5"/>
        <v>0</v>
      </c>
      <c r="J25" s="522">
        <f t="shared" si="6"/>
        <v>0</v>
      </c>
      <c r="K25" s="522">
        <f t="shared" si="7"/>
        <v>0</v>
      </c>
      <c r="L25" s="528"/>
      <c r="M25" s="528"/>
      <c r="N25" s="522">
        <f t="shared" si="1"/>
        <v>0</v>
      </c>
      <c r="O25" s="528"/>
      <c r="P25" s="523">
        <f t="shared" si="10"/>
        <v>0</v>
      </c>
      <c r="Q25" s="528"/>
      <c r="R25" s="523">
        <f t="shared" si="8"/>
        <v>0</v>
      </c>
      <c r="S25" s="628"/>
      <c r="T25" s="522">
        <f t="shared" si="2"/>
        <v>0</v>
      </c>
      <c r="U25" s="522">
        <f t="shared" si="0"/>
        <v>0</v>
      </c>
      <c r="V25" s="522">
        <f t="shared" si="9"/>
        <v>0</v>
      </c>
    </row>
    <row r="26" spans="1:22" ht="12.75">
      <c r="A26" s="527"/>
      <c r="B26" s="628"/>
      <c r="C26" s="527"/>
      <c r="D26" s="528"/>
      <c r="E26" s="528"/>
      <c r="F26" s="528">
        <f t="shared" si="3"/>
        <v>0</v>
      </c>
      <c r="G26" s="529"/>
      <c r="H26" s="522">
        <f t="shared" si="4"/>
        <v>0</v>
      </c>
      <c r="I26" s="522">
        <f t="shared" si="5"/>
        <v>0</v>
      </c>
      <c r="J26" s="522">
        <f t="shared" si="6"/>
        <v>0</v>
      </c>
      <c r="K26" s="522">
        <f t="shared" si="7"/>
        <v>0</v>
      </c>
      <c r="L26" s="528"/>
      <c r="M26" s="528"/>
      <c r="N26" s="522">
        <f t="shared" si="1"/>
        <v>0</v>
      </c>
      <c r="O26" s="528"/>
      <c r="P26" s="523">
        <f t="shared" si="10"/>
        <v>0</v>
      </c>
      <c r="Q26" s="528"/>
      <c r="R26" s="523">
        <f t="shared" si="8"/>
        <v>0</v>
      </c>
      <c r="S26" s="628"/>
      <c r="T26" s="522">
        <f t="shared" si="2"/>
        <v>0</v>
      </c>
      <c r="U26" s="522">
        <f t="shared" si="0"/>
        <v>0</v>
      </c>
      <c r="V26" s="522">
        <f t="shared" si="9"/>
        <v>0</v>
      </c>
    </row>
    <row r="27" spans="1:22" ht="12.75">
      <c r="A27" s="527"/>
      <c r="B27" s="628"/>
      <c r="C27" s="527"/>
      <c r="D27" s="528"/>
      <c r="E27" s="528"/>
      <c r="F27" s="528">
        <f t="shared" si="3"/>
        <v>0</v>
      </c>
      <c r="G27" s="529"/>
      <c r="H27" s="522">
        <f t="shared" si="4"/>
        <v>0</v>
      </c>
      <c r="I27" s="522">
        <f t="shared" si="5"/>
        <v>0</v>
      </c>
      <c r="J27" s="522">
        <f t="shared" si="6"/>
        <v>0</v>
      </c>
      <c r="K27" s="522">
        <f t="shared" si="7"/>
        <v>0</v>
      </c>
      <c r="L27" s="528"/>
      <c r="M27" s="528"/>
      <c r="N27" s="522">
        <f t="shared" si="1"/>
        <v>0</v>
      </c>
      <c r="O27" s="528"/>
      <c r="P27" s="523">
        <f t="shared" si="10"/>
        <v>0</v>
      </c>
      <c r="Q27" s="528"/>
      <c r="R27" s="523">
        <f t="shared" si="8"/>
        <v>0</v>
      </c>
      <c r="S27" s="628"/>
      <c r="T27" s="522">
        <f t="shared" si="2"/>
        <v>0</v>
      </c>
      <c r="U27" s="522">
        <f t="shared" si="0"/>
        <v>0</v>
      </c>
      <c r="V27" s="522">
        <f t="shared" si="9"/>
        <v>0</v>
      </c>
    </row>
    <row r="28" spans="1:22" ht="12.75">
      <c r="A28" s="527"/>
      <c r="B28" s="628"/>
      <c r="C28" s="527"/>
      <c r="D28" s="528"/>
      <c r="E28" s="528"/>
      <c r="F28" s="528">
        <f t="shared" si="3"/>
        <v>0</v>
      </c>
      <c r="G28" s="529"/>
      <c r="H28" s="522">
        <f t="shared" si="4"/>
        <v>0</v>
      </c>
      <c r="I28" s="522">
        <f t="shared" si="5"/>
        <v>0</v>
      </c>
      <c r="J28" s="522">
        <f t="shared" si="6"/>
        <v>0</v>
      </c>
      <c r="K28" s="522">
        <f t="shared" si="7"/>
        <v>0</v>
      </c>
      <c r="L28" s="528"/>
      <c r="M28" s="528"/>
      <c r="N28" s="522">
        <f t="shared" si="1"/>
        <v>0</v>
      </c>
      <c r="O28" s="528"/>
      <c r="P28" s="523">
        <f t="shared" si="10"/>
        <v>0</v>
      </c>
      <c r="Q28" s="528"/>
      <c r="R28" s="523">
        <f t="shared" si="8"/>
        <v>0</v>
      </c>
      <c r="S28" s="628"/>
      <c r="T28" s="522">
        <f t="shared" si="2"/>
        <v>0</v>
      </c>
      <c r="U28" s="522">
        <f t="shared" si="0"/>
        <v>0</v>
      </c>
      <c r="V28" s="522">
        <f t="shared" si="9"/>
        <v>0</v>
      </c>
    </row>
    <row r="29" spans="1:22" ht="12.75">
      <c r="A29" s="527"/>
      <c r="B29" s="628"/>
      <c r="C29" s="527"/>
      <c r="D29" s="528"/>
      <c r="E29" s="528"/>
      <c r="F29" s="528">
        <f t="shared" si="3"/>
        <v>0</v>
      </c>
      <c r="G29" s="529"/>
      <c r="H29" s="522">
        <f t="shared" si="4"/>
        <v>0</v>
      </c>
      <c r="I29" s="522">
        <f t="shared" si="5"/>
        <v>0</v>
      </c>
      <c r="J29" s="522">
        <f t="shared" si="6"/>
        <v>0</v>
      </c>
      <c r="K29" s="522">
        <f t="shared" si="7"/>
        <v>0</v>
      </c>
      <c r="L29" s="528"/>
      <c r="M29" s="528"/>
      <c r="N29" s="522">
        <f t="shared" si="1"/>
        <v>0</v>
      </c>
      <c r="O29" s="528"/>
      <c r="P29" s="523">
        <f t="shared" si="10"/>
        <v>0</v>
      </c>
      <c r="Q29" s="528"/>
      <c r="R29" s="523">
        <f t="shared" si="8"/>
        <v>0</v>
      </c>
      <c r="S29" s="628"/>
      <c r="T29" s="522">
        <f t="shared" si="2"/>
        <v>0</v>
      </c>
      <c r="U29" s="522">
        <f t="shared" si="0"/>
        <v>0</v>
      </c>
      <c r="V29" s="522">
        <f t="shared" si="9"/>
        <v>0</v>
      </c>
    </row>
    <row r="30" spans="1:22" ht="12.75">
      <c r="A30" s="527"/>
      <c r="B30" s="628"/>
      <c r="C30" s="527"/>
      <c r="D30" s="528"/>
      <c r="E30" s="528"/>
      <c r="F30" s="528">
        <f t="shared" si="3"/>
        <v>0</v>
      </c>
      <c r="G30" s="529"/>
      <c r="H30" s="522">
        <f t="shared" si="4"/>
        <v>0</v>
      </c>
      <c r="I30" s="522">
        <f t="shared" si="5"/>
        <v>0</v>
      </c>
      <c r="J30" s="522">
        <f t="shared" si="6"/>
        <v>0</v>
      </c>
      <c r="K30" s="522">
        <f t="shared" si="7"/>
        <v>0</v>
      </c>
      <c r="L30" s="528"/>
      <c r="M30" s="528"/>
      <c r="N30" s="522">
        <f t="shared" si="1"/>
        <v>0</v>
      </c>
      <c r="O30" s="528"/>
      <c r="P30" s="523">
        <f t="shared" si="10"/>
        <v>0</v>
      </c>
      <c r="Q30" s="528"/>
      <c r="R30" s="523">
        <f t="shared" si="8"/>
        <v>0</v>
      </c>
      <c r="S30" s="628"/>
      <c r="T30" s="522">
        <f t="shared" si="2"/>
        <v>0</v>
      </c>
      <c r="U30" s="522">
        <f t="shared" si="0"/>
        <v>0</v>
      </c>
      <c r="V30" s="522">
        <f t="shared" si="9"/>
        <v>0</v>
      </c>
    </row>
    <row r="31" spans="1:22" ht="12.75">
      <c r="A31" s="527"/>
      <c r="B31" s="628"/>
      <c r="C31" s="527"/>
      <c r="D31" s="528"/>
      <c r="E31" s="528"/>
      <c r="F31" s="528">
        <f t="shared" si="3"/>
        <v>0</v>
      </c>
      <c r="G31" s="529"/>
      <c r="H31" s="522">
        <f t="shared" si="4"/>
        <v>0</v>
      </c>
      <c r="I31" s="522">
        <f t="shared" si="5"/>
        <v>0</v>
      </c>
      <c r="J31" s="522">
        <f t="shared" si="6"/>
        <v>0</v>
      </c>
      <c r="K31" s="522">
        <f t="shared" si="7"/>
        <v>0</v>
      </c>
      <c r="L31" s="528"/>
      <c r="M31" s="528"/>
      <c r="N31" s="522">
        <f t="shared" si="1"/>
        <v>0</v>
      </c>
      <c r="O31" s="528"/>
      <c r="P31" s="523">
        <f t="shared" si="10"/>
        <v>0</v>
      </c>
      <c r="Q31" s="528"/>
      <c r="R31" s="523">
        <f t="shared" si="8"/>
        <v>0</v>
      </c>
      <c r="S31" s="628"/>
      <c r="T31" s="522">
        <f t="shared" si="2"/>
        <v>0</v>
      </c>
      <c r="U31" s="522">
        <f t="shared" si="0"/>
        <v>0</v>
      </c>
      <c r="V31" s="522">
        <f t="shared" si="9"/>
        <v>0</v>
      </c>
    </row>
    <row r="32" spans="1:22" ht="12.75">
      <c r="A32" s="527"/>
      <c r="B32" s="628"/>
      <c r="C32" s="527"/>
      <c r="D32" s="528"/>
      <c r="E32" s="528"/>
      <c r="F32" s="528">
        <f t="shared" si="3"/>
        <v>0</v>
      </c>
      <c r="G32" s="529"/>
      <c r="H32" s="522">
        <f t="shared" si="4"/>
        <v>0</v>
      </c>
      <c r="I32" s="522">
        <f t="shared" si="5"/>
        <v>0</v>
      </c>
      <c r="J32" s="522">
        <f t="shared" si="6"/>
        <v>0</v>
      </c>
      <c r="K32" s="522">
        <f t="shared" si="7"/>
        <v>0</v>
      </c>
      <c r="L32" s="528"/>
      <c r="M32" s="528"/>
      <c r="N32" s="522">
        <f t="shared" si="1"/>
        <v>0</v>
      </c>
      <c r="O32" s="528"/>
      <c r="P32" s="523">
        <f t="shared" si="10"/>
        <v>0</v>
      </c>
      <c r="Q32" s="528"/>
      <c r="R32" s="523">
        <f t="shared" si="8"/>
        <v>0</v>
      </c>
      <c r="S32" s="628"/>
      <c r="T32" s="522">
        <f t="shared" si="2"/>
        <v>0</v>
      </c>
      <c r="U32" s="522">
        <f t="shared" si="0"/>
        <v>0</v>
      </c>
      <c r="V32" s="522">
        <f t="shared" si="9"/>
        <v>0</v>
      </c>
    </row>
    <row r="33" spans="1:22" ht="12.75">
      <c r="A33" s="527"/>
      <c r="B33" s="628"/>
      <c r="C33" s="527"/>
      <c r="D33" s="528"/>
      <c r="E33" s="528"/>
      <c r="F33" s="528">
        <f t="shared" si="3"/>
        <v>0</v>
      </c>
      <c r="G33" s="529"/>
      <c r="H33" s="522">
        <f t="shared" si="4"/>
        <v>0</v>
      </c>
      <c r="I33" s="522">
        <f t="shared" si="5"/>
        <v>0</v>
      </c>
      <c r="J33" s="522">
        <f t="shared" si="6"/>
        <v>0</v>
      </c>
      <c r="K33" s="522">
        <f t="shared" si="7"/>
        <v>0</v>
      </c>
      <c r="L33" s="528"/>
      <c r="M33" s="528"/>
      <c r="N33" s="522">
        <f t="shared" si="1"/>
        <v>0</v>
      </c>
      <c r="O33" s="528"/>
      <c r="P33" s="523">
        <f t="shared" si="10"/>
        <v>0</v>
      </c>
      <c r="Q33" s="528"/>
      <c r="R33" s="523">
        <f t="shared" si="8"/>
        <v>0</v>
      </c>
      <c r="S33" s="628"/>
      <c r="T33" s="522">
        <f t="shared" si="2"/>
        <v>0</v>
      </c>
      <c r="U33" s="522">
        <f t="shared" si="0"/>
        <v>0</v>
      </c>
      <c r="V33" s="522">
        <f t="shared" si="9"/>
        <v>0</v>
      </c>
    </row>
    <row r="34" spans="1:22" ht="12.75">
      <c r="A34" s="527"/>
      <c r="B34" s="628"/>
      <c r="C34" s="527"/>
      <c r="D34" s="528"/>
      <c r="E34" s="528"/>
      <c r="F34" s="528">
        <f aca="true" t="shared" si="11" ref="F34:F49">SUM(D34-E34)</f>
        <v>0</v>
      </c>
      <c r="G34" s="529"/>
      <c r="H34" s="522">
        <f aca="true" t="shared" si="12" ref="H34:H49">SUM(G34*D34)</f>
        <v>0</v>
      </c>
      <c r="I34" s="522">
        <f aca="true" t="shared" si="13" ref="I34:I49">SUM(H34-E34)</f>
        <v>0</v>
      </c>
      <c r="J34" s="522">
        <f aca="true" t="shared" si="14" ref="J34:J49">IF(I34&lt;0,0,(H34-E34))</f>
        <v>0</v>
      </c>
      <c r="K34" s="522">
        <f aca="true" t="shared" si="15" ref="K34:K49">SUM(H34-J34)</f>
        <v>0</v>
      </c>
      <c r="L34" s="528"/>
      <c r="M34" s="528"/>
      <c r="N34" s="522">
        <f t="shared" si="1"/>
        <v>0</v>
      </c>
      <c r="O34" s="528"/>
      <c r="P34" s="523">
        <f t="shared" si="10"/>
        <v>0</v>
      </c>
      <c r="Q34" s="528"/>
      <c r="R34" s="523">
        <f t="shared" si="8"/>
        <v>0</v>
      </c>
      <c r="S34" s="628"/>
      <c r="T34" s="522">
        <f t="shared" si="2"/>
        <v>0</v>
      </c>
      <c r="U34" s="522">
        <f t="shared" si="0"/>
        <v>0</v>
      </c>
      <c r="V34" s="522">
        <f aca="true" t="shared" si="16" ref="V34:V49">SUM(R34*1.9417)</f>
        <v>0</v>
      </c>
    </row>
    <row r="35" spans="1:22" ht="12.75">
      <c r="A35" s="527"/>
      <c r="B35" s="628"/>
      <c r="C35" s="527"/>
      <c r="D35" s="528"/>
      <c r="E35" s="528"/>
      <c r="F35" s="528">
        <f t="shared" si="11"/>
        <v>0</v>
      </c>
      <c r="G35" s="529"/>
      <c r="H35" s="522">
        <f t="shared" si="12"/>
        <v>0</v>
      </c>
      <c r="I35" s="522">
        <f t="shared" si="13"/>
        <v>0</v>
      </c>
      <c r="J35" s="522">
        <f t="shared" si="14"/>
        <v>0</v>
      </c>
      <c r="K35" s="522">
        <f t="shared" si="15"/>
        <v>0</v>
      </c>
      <c r="L35" s="528"/>
      <c r="M35" s="528"/>
      <c r="N35" s="522">
        <f t="shared" si="1"/>
        <v>0</v>
      </c>
      <c r="O35" s="528"/>
      <c r="P35" s="523">
        <f t="shared" si="10"/>
        <v>0</v>
      </c>
      <c r="Q35" s="528"/>
      <c r="R35" s="523">
        <f t="shared" si="8"/>
        <v>0</v>
      </c>
      <c r="S35" s="628"/>
      <c r="T35" s="522">
        <f t="shared" si="2"/>
        <v>0</v>
      </c>
      <c r="U35" s="522">
        <f t="shared" si="0"/>
        <v>0</v>
      </c>
      <c r="V35" s="522">
        <f t="shared" si="16"/>
        <v>0</v>
      </c>
    </row>
    <row r="36" spans="1:22" ht="12.75">
      <c r="A36" s="527"/>
      <c r="B36" s="628"/>
      <c r="C36" s="527"/>
      <c r="D36" s="528"/>
      <c r="E36" s="528"/>
      <c r="F36" s="528">
        <f t="shared" si="11"/>
        <v>0</v>
      </c>
      <c r="G36" s="529"/>
      <c r="H36" s="522">
        <f t="shared" si="12"/>
        <v>0</v>
      </c>
      <c r="I36" s="522">
        <f t="shared" si="13"/>
        <v>0</v>
      </c>
      <c r="J36" s="522">
        <f t="shared" si="14"/>
        <v>0</v>
      </c>
      <c r="K36" s="522">
        <f t="shared" si="15"/>
        <v>0</v>
      </c>
      <c r="L36" s="528"/>
      <c r="M36" s="528"/>
      <c r="N36" s="522">
        <f t="shared" si="1"/>
        <v>0</v>
      </c>
      <c r="O36" s="528"/>
      <c r="P36" s="523">
        <f t="shared" si="10"/>
        <v>0</v>
      </c>
      <c r="Q36" s="528"/>
      <c r="R36" s="523">
        <f t="shared" si="8"/>
        <v>0</v>
      </c>
      <c r="S36" s="628"/>
      <c r="T36" s="522">
        <f t="shared" si="2"/>
        <v>0</v>
      </c>
      <c r="U36" s="522">
        <f t="shared" si="0"/>
        <v>0</v>
      </c>
      <c r="V36" s="522">
        <f t="shared" si="16"/>
        <v>0</v>
      </c>
    </row>
    <row r="37" spans="1:22" ht="12.75">
      <c r="A37" s="527"/>
      <c r="B37" s="628"/>
      <c r="C37" s="527"/>
      <c r="D37" s="528"/>
      <c r="E37" s="528"/>
      <c r="F37" s="528">
        <f t="shared" si="11"/>
        <v>0</v>
      </c>
      <c r="G37" s="529"/>
      <c r="H37" s="522">
        <f t="shared" si="12"/>
        <v>0</v>
      </c>
      <c r="I37" s="522">
        <f t="shared" si="13"/>
        <v>0</v>
      </c>
      <c r="J37" s="522">
        <f t="shared" si="14"/>
        <v>0</v>
      </c>
      <c r="K37" s="522">
        <f t="shared" si="15"/>
        <v>0</v>
      </c>
      <c r="L37" s="528"/>
      <c r="M37" s="528"/>
      <c r="N37" s="522">
        <f t="shared" si="1"/>
        <v>0</v>
      </c>
      <c r="O37" s="528"/>
      <c r="P37" s="523">
        <f t="shared" si="10"/>
        <v>0</v>
      </c>
      <c r="Q37" s="528"/>
      <c r="R37" s="523">
        <f t="shared" si="8"/>
        <v>0</v>
      </c>
      <c r="S37" s="628"/>
      <c r="T37" s="522">
        <f t="shared" si="2"/>
        <v>0</v>
      </c>
      <c r="U37" s="522">
        <f t="shared" si="0"/>
        <v>0</v>
      </c>
      <c r="V37" s="522">
        <f t="shared" si="16"/>
        <v>0</v>
      </c>
    </row>
    <row r="38" spans="1:22" ht="12.75">
      <c r="A38" s="527"/>
      <c r="B38" s="628"/>
      <c r="C38" s="527"/>
      <c r="D38" s="528"/>
      <c r="E38" s="528"/>
      <c r="F38" s="528">
        <f t="shared" si="11"/>
        <v>0</v>
      </c>
      <c r="G38" s="529"/>
      <c r="H38" s="522">
        <f t="shared" si="12"/>
        <v>0</v>
      </c>
      <c r="I38" s="522">
        <f t="shared" si="13"/>
        <v>0</v>
      </c>
      <c r="J38" s="522">
        <f t="shared" si="14"/>
        <v>0</v>
      </c>
      <c r="K38" s="522">
        <f t="shared" si="15"/>
        <v>0</v>
      </c>
      <c r="L38" s="528"/>
      <c r="M38" s="528"/>
      <c r="N38" s="522">
        <f t="shared" si="1"/>
        <v>0</v>
      </c>
      <c r="O38" s="528"/>
      <c r="P38" s="523">
        <f t="shared" si="10"/>
        <v>0</v>
      </c>
      <c r="Q38" s="528"/>
      <c r="R38" s="523">
        <f t="shared" si="8"/>
        <v>0</v>
      </c>
      <c r="S38" s="628"/>
      <c r="T38" s="522">
        <f t="shared" si="2"/>
        <v>0</v>
      </c>
      <c r="U38" s="522">
        <f t="shared" si="0"/>
        <v>0</v>
      </c>
      <c r="V38" s="522">
        <f t="shared" si="16"/>
        <v>0</v>
      </c>
    </row>
    <row r="39" spans="1:22" ht="12.75">
      <c r="A39" s="527"/>
      <c r="B39" s="628"/>
      <c r="C39" s="527"/>
      <c r="D39" s="528"/>
      <c r="E39" s="528"/>
      <c r="F39" s="528">
        <f t="shared" si="11"/>
        <v>0</v>
      </c>
      <c r="G39" s="529"/>
      <c r="H39" s="522">
        <f t="shared" si="12"/>
        <v>0</v>
      </c>
      <c r="I39" s="522">
        <f t="shared" si="13"/>
        <v>0</v>
      </c>
      <c r="J39" s="522">
        <f t="shared" si="14"/>
        <v>0</v>
      </c>
      <c r="K39" s="522">
        <f t="shared" si="15"/>
        <v>0</v>
      </c>
      <c r="L39" s="528"/>
      <c r="M39" s="528"/>
      <c r="N39" s="522">
        <f t="shared" si="1"/>
        <v>0</v>
      </c>
      <c r="O39" s="528"/>
      <c r="P39" s="523">
        <f t="shared" si="10"/>
        <v>0</v>
      </c>
      <c r="Q39" s="528"/>
      <c r="R39" s="523">
        <f t="shared" si="8"/>
        <v>0</v>
      </c>
      <c r="S39" s="628"/>
      <c r="T39" s="522">
        <f t="shared" si="2"/>
        <v>0</v>
      </c>
      <c r="U39" s="522">
        <f t="shared" si="0"/>
        <v>0</v>
      </c>
      <c r="V39" s="522">
        <f t="shared" si="16"/>
        <v>0</v>
      </c>
    </row>
    <row r="40" spans="1:22" ht="12.75">
      <c r="A40" s="527"/>
      <c r="B40" s="628"/>
      <c r="C40" s="527"/>
      <c r="D40" s="528"/>
      <c r="E40" s="528"/>
      <c r="F40" s="528">
        <f t="shared" si="11"/>
        <v>0</v>
      </c>
      <c r="G40" s="529"/>
      <c r="H40" s="522">
        <f t="shared" si="12"/>
        <v>0</v>
      </c>
      <c r="I40" s="522">
        <f t="shared" si="13"/>
        <v>0</v>
      </c>
      <c r="J40" s="522">
        <f t="shared" si="14"/>
        <v>0</v>
      </c>
      <c r="K40" s="522">
        <f t="shared" si="15"/>
        <v>0</v>
      </c>
      <c r="L40" s="528"/>
      <c r="M40" s="528"/>
      <c r="N40" s="522">
        <f t="shared" si="1"/>
        <v>0</v>
      </c>
      <c r="O40" s="528"/>
      <c r="P40" s="523">
        <f t="shared" si="10"/>
        <v>0</v>
      </c>
      <c r="Q40" s="528"/>
      <c r="R40" s="523">
        <f t="shared" si="8"/>
        <v>0</v>
      </c>
      <c r="S40" s="628"/>
      <c r="T40" s="522">
        <f t="shared" si="2"/>
        <v>0</v>
      </c>
      <c r="U40" s="522">
        <f t="shared" si="0"/>
        <v>0</v>
      </c>
      <c r="V40" s="522">
        <f t="shared" si="16"/>
        <v>0</v>
      </c>
    </row>
    <row r="41" spans="1:22" ht="12.75">
      <c r="A41" s="527"/>
      <c r="B41" s="628"/>
      <c r="C41" s="527"/>
      <c r="D41" s="528"/>
      <c r="E41" s="528"/>
      <c r="F41" s="528">
        <f t="shared" si="11"/>
        <v>0</v>
      </c>
      <c r="G41" s="529"/>
      <c r="H41" s="522">
        <f t="shared" si="12"/>
        <v>0</v>
      </c>
      <c r="I41" s="522">
        <f t="shared" si="13"/>
        <v>0</v>
      </c>
      <c r="J41" s="522">
        <f t="shared" si="14"/>
        <v>0</v>
      </c>
      <c r="K41" s="522">
        <f t="shared" si="15"/>
        <v>0</v>
      </c>
      <c r="L41" s="528"/>
      <c r="M41" s="528"/>
      <c r="N41" s="522">
        <f t="shared" si="1"/>
        <v>0</v>
      </c>
      <c r="O41" s="528"/>
      <c r="P41" s="523">
        <f t="shared" si="10"/>
        <v>0</v>
      </c>
      <c r="Q41" s="528"/>
      <c r="R41" s="523">
        <f t="shared" si="8"/>
        <v>0</v>
      </c>
      <c r="S41" s="628"/>
      <c r="T41" s="522">
        <f t="shared" si="2"/>
        <v>0</v>
      </c>
      <c r="U41" s="522">
        <f t="shared" si="0"/>
        <v>0</v>
      </c>
      <c r="V41" s="522">
        <f t="shared" si="16"/>
        <v>0</v>
      </c>
    </row>
    <row r="42" spans="1:22" ht="12.75">
      <c r="A42" s="527"/>
      <c r="B42" s="628"/>
      <c r="C42" s="527"/>
      <c r="D42" s="528"/>
      <c r="E42" s="528"/>
      <c r="F42" s="528">
        <f t="shared" si="11"/>
        <v>0</v>
      </c>
      <c r="G42" s="529"/>
      <c r="H42" s="522">
        <f t="shared" si="12"/>
        <v>0</v>
      </c>
      <c r="I42" s="522">
        <f t="shared" si="13"/>
        <v>0</v>
      </c>
      <c r="J42" s="522">
        <f t="shared" si="14"/>
        <v>0</v>
      </c>
      <c r="K42" s="522">
        <f t="shared" si="15"/>
        <v>0</v>
      </c>
      <c r="L42" s="528"/>
      <c r="M42" s="528"/>
      <c r="N42" s="522">
        <f t="shared" si="1"/>
        <v>0</v>
      </c>
      <c r="O42" s="528"/>
      <c r="P42" s="523">
        <f t="shared" si="10"/>
        <v>0</v>
      </c>
      <c r="Q42" s="528"/>
      <c r="R42" s="523">
        <f t="shared" si="8"/>
        <v>0</v>
      </c>
      <c r="S42" s="628"/>
      <c r="T42" s="522">
        <f t="shared" si="2"/>
        <v>0</v>
      </c>
      <c r="U42" s="522">
        <f t="shared" si="0"/>
        <v>0</v>
      </c>
      <c r="V42" s="522">
        <f t="shared" si="16"/>
        <v>0</v>
      </c>
    </row>
    <row r="43" spans="1:22" ht="12.75">
      <c r="A43" s="527"/>
      <c r="B43" s="628"/>
      <c r="C43" s="527"/>
      <c r="D43" s="528"/>
      <c r="E43" s="528"/>
      <c r="F43" s="528">
        <f t="shared" si="11"/>
        <v>0</v>
      </c>
      <c r="G43" s="529"/>
      <c r="H43" s="522">
        <f t="shared" si="12"/>
        <v>0</v>
      </c>
      <c r="I43" s="522">
        <f t="shared" si="13"/>
        <v>0</v>
      </c>
      <c r="J43" s="522">
        <f t="shared" si="14"/>
        <v>0</v>
      </c>
      <c r="K43" s="522">
        <f t="shared" si="15"/>
        <v>0</v>
      </c>
      <c r="L43" s="528"/>
      <c r="M43" s="528"/>
      <c r="N43" s="522">
        <f t="shared" si="1"/>
        <v>0</v>
      </c>
      <c r="O43" s="528"/>
      <c r="P43" s="523">
        <f t="shared" si="10"/>
        <v>0</v>
      </c>
      <c r="Q43" s="528"/>
      <c r="R43" s="523">
        <f t="shared" si="8"/>
        <v>0</v>
      </c>
      <c r="S43" s="628"/>
      <c r="T43" s="522">
        <f t="shared" si="2"/>
        <v>0</v>
      </c>
      <c r="U43" s="522">
        <f t="shared" si="0"/>
        <v>0</v>
      </c>
      <c r="V43" s="522">
        <f t="shared" si="16"/>
        <v>0</v>
      </c>
    </row>
    <row r="44" spans="1:22" ht="12.75">
      <c r="A44" s="527"/>
      <c r="B44" s="628"/>
      <c r="C44" s="527"/>
      <c r="D44" s="528"/>
      <c r="E44" s="528"/>
      <c r="F44" s="528">
        <f t="shared" si="11"/>
        <v>0</v>
      </c>
      <c r="G44" s="529"/>
      <c r="H44" s="522">
        <f t="shared" si="12"/>
        <v>0</v>
      </c>
      <c r="I44" s="522">
        <f t="shared" si="13"/>
        <v>0</v>
      </c>
      <c r="J44" s="522">
        <f t="shared" si="14"/>
        <v>0</v>
      </c>
      <c r="K44" s="522">
        <f t="shared" si="15"/>
        <v>0</v>
      </c>
      <c r="L44" s="528"/>
      <c r="M44" s="528"/>
      <c r="N44" s="522">
        <f t="shared" si="1"/>
        <v>0</v>
      </c>
      <c r="O44" s="528"/>
      <c r="P44" s="523">
        <f t="shared" si="10"/>
        <v>0</v>
      </c>
      <c r="Q44" s="528"/>
      <c r="R44" s="523">
        <f t="shared" si="8"/>
        <v>0</v>
      </c>
      <c r="S44" s="628"/>
      <c r="T44" s="522">
        <f t="shared" si="2"/>
        <v>0</v>
      </c>
      <c r="U44" s="522">
        <f t="shared" si="0"/>
        <v>0</v>
      </c>
      <c r="V44" s="522">
        <f t="shared" si="16"/>
        <v>0</v>
      </c>
    </row>
    <row r="45" spans="1:22" ht="12.75">
      <c r="A45" s="527"/>
      <c r="B45" s="628"/>
      <c r="C45" s="527"/>
      <c r="D45" s="528"/>
      <c r="E45" s="528"/>
      <c r="F45" s="528">
        <f t="shared" si="11"/>
        <v>0</v>
      </c>
      <c r="G45" s="529"/>
      <c r="H45" s="522">
        <f t="shared" si="12"/>
        <v>0</v>
      </c>
      <c r="I45" s="522">
        <f t="shared" si="13"/>
        <v>0</v>
      </c>
      <c r="J45" s="522">
        <f t="shared" si="14"/>
        <v>0</v>
      </c>
      <c r="K45" s="522">
        <f t="shared" si="15"/>
        <v>0</v>
      </c>
      <c r="L45" s="528"/>
      <c r="M45" s="528"/>
      <c r="N45" s="522">
        <f t="shared" si="1"/>
        <v>0</v>
      </c>
      <c r="O45" s="528"/>
      <c r="P45" s="523">
        <f t="shared" si="10"/>
        <v>0</v>
      </c>
      <c r="Q45" s="528"/>
      <c r="R45" s="523">
        <f t="shared" si="8"/>
        <v>0</v>
      </c>
      <c r="S45" s="628"/>
      <c r="T45" s="522">
        <f t="shared" si="2"/>
        <v>0</v>
      </c>
      <c r="U45" s="522">
        <f t="shared" si="0"/>
        <v>0</v>
      </c>
      <c r="V45" s="522">
        <f t="shared" si="16"/>
        <v>0</v>
      </c>
    </row>
    <row r="46" spans="1:22" ht="12.75">
      <c r="A46" s="527"/>
      <c r="B46" s="628"/>
      <c r="C46" s="527"/>
      <c r="D46" s="528"/>
      <c r="E46" s="528"/>
      <c r="F46" s="528">
        <f t="shared" si="11"/>
        <v>0</v>
      </c>
      <c r="G46" s="529"/>
      <c r="H46" s="522">
        <f t="shared" si="12"/>
        <v>0</v>
      </c>
      <c r="I46" s="522">
        <f t="shared" si="13"/>
        <v>0</v>
      </c>
      <c r="J46" s="522">
        <f t="shared" si="14"/>
        <v>0</v>
      </c>
      <c r="K46" s="522">
        <f t="shared" si="15"/>
        <v>0</v>
      </c>
      <c r="L46" s="528"/>
      <c r="M46" s="528"/>
      <c r="N46" s="522">
        <f t="shared" si="1"/>
        <v>0</v>
      </c>
      <c r="O46" s="528"/>
      <c r="P46" s="523">
        <f t="shared" si="10"/>
        <v>0</v>
      </c>
      <c r="Q46" s="528"/>
      <c r="R46" s="523">
        <f t="shared" si="8"/>
        <v>0</v>
      </c>
      <c r="S46" s="628"/>
      <c r="T46" s="522">
        <f t="shared" si="2"/>
        <v>0</v>
      </c>
      <c r="U46" s="522">
        <f t="shared" si="0"/>
        <v>0</v>
      </c>
      <c r="V46" s="522">
        <f t="shared" si="16"/>
        <v>0</v>
      </c>
    </row>
    <row r="47" spans="1:22" ht="12.75">
      <c r="A47" s="527"/>
      <c r="B47" s="628"/>
      <c r="C47" s="527"/>
      <c r="D47" s="528"/>
      <c r="E47" s="528"/>
      <c r="F47" s="528">
        <f t="shared" si="11"/>
        <v>0</v>
      </c>
      <c r="G47" s="529"/>
      <c r="H47" s="522">
        <f t="shared" si="12"/>
        <v>0</v>
      </c>
      <c r="I47" s="522">
        <f t="shared" si="13"/>
        <v>0</v>
      </c>
      <c r="J47" s="522">
        <f t="shared" si="14"/>
        <v>0</v>
      </c>
      <c r="K47" s="522">
        <f t="shared" si="15"/>
        <v>0</v>
      </c>
      <c r="L47" s="528"/>
      <c r="M47" s="528"/>
      <c r="N47" s="522">
        <f t="shared" si="1"/>
        <v>0</v>
      </c>
      <c r="O47" s="528"/>
      <c r="P47" s="523">
        <f t="shared" si="10"/>
        <v>0</v>
      </c>
      <c r="Q47" s="528"/>
      <c r="R47" s="523">
        <f t="shared" si="8"/>
        <v>0</v>
      </c>
      <c r="S47" s="628"/>
      <c r="T47" s="522">
        <f t="shared" si="2"/>
        <v>0</v>
      </c>
      <c r="U47" s="522">
        <f t="shared" si="0"/>
        <v>0</v>
      </c>
      <c r="V47" s="522">
        <f t="shared" si="16"/>
        <v>0</v>
      </c>
    </row>
    <row r="48" spans="1:22" ht="12.75">
      <c r="A48" s="527"/>
      <c r="B48" s="628"/>
      <c r="C48" s="527"/>
      <c r="D48" s="528"/>
      <c r="E48" s="528"/>
      <c r="F48" s="528">
        <f t="shared" si="11"/>
        <v>0</v>
      </c>
      <c r="G48" s="529"/>
      <c r="H48" s="522">
        <f t="shared" si="12"/>
        <v>0</v>
      </c>
      <c r="I48" s="522">
        <f t="shared" si="13"/>
        <v>0</v>
      </c>
      <c r="J48" s="522">
        <f t="shared" si="14"/>
        <v>0</v>
      </c>
      <c r="K48" s="522">
        <f t="shared" si="15"/>
        <v>0</v>
      </c>
      <c r="L48" s="528"/>
      <c r="M48" s="528"/>
      <c r="N48" s="522">
        <f t="shared" si="1"/>
        <v>0</v>
      </c>
      <c r="O48" s="528"/>
      <c r="P48" s="523">
        <f t="shared" si="10"/>
        <v>0</v>
      </c>
      <c r="Q48" s="528"/>
      <c r="R48" s="523">
        <f t="shared" si="8"/>
        <v>0</v>
      </c>
      <c r="S48" s="628"/>
      <c r="T48" s="522">
        <f t="shared" si="2"/>
        <v>0</v>
      </c>
      <c r="U48" s="522">
        <f t="shared" si="0"/>
        <v>0</v>
      </c>
      <c r="V48" s="522">
        <f t="shared" si="16"/>
        <v>0</v>
      </c>
    </row>
    <row r="49" spans="1:22" ht="12.75">
      <c r="A49" s="527"/>
      <c r="B49" s="628"/>
      <c r="C49" s="527"/>
      <c r="D49" s="528"/>
      <c r="E49" s="528"/>
      <c r="F49" s="528">
        <f t="shared" si="11"/>
        <v>0</v>
      </c>
      <c r="G49" s="529"/>
      <c r="H49" s="522">
        <f t="shared" si="12"/>
        <v>0</v>
      </c>
      <c r="I49" s="522">
        <f t="shared" si="13"/>
        <v>0</v>
      </c>
      <c r="J49" s="522">
        <f t="shared" si="14"/>
        <v>0</v>
      </c>
      <c r="K49" s="522">
        <f t="shared" si="15"/>
        <v>0</v>
      </c>
      <c r="L49" s="528"/>
      <c r="M49" s="528"/>
      <c r="N49" s="522">
        <f t="shared" si="1"/>
        <v>0</v>
      </c>
      <c r="O49" s="528"/>
      <c r="P49" s="523">
        <f t="shared" si="10"/>
        <v>0</v>
      </c>
      <c r="Q49" s="528"/>
      <c r="R49" s="523">
        <f t="shared" si="8"/>
        <v>0</v>
      </c>
      <c r="S49" s="628"/>
      <c r="T49" s="522">
        <f t="shared" si="2"/>
        <v>0</v>
      </c>
      <c r="U49" s="522">
        <f t="shared" si="0"/>
        <v>0</v>
      </c>
      <c r="V49" s="522">
        <f t="shared" si="16"/>
        <v>0</v>
      </c>
    </row>
    <row r="50" spans="1:22" ht="12.75">
      <c r="A50" s="527"/>
      <c r="B50" s="628"/>
      <c r="C50" s="527"/>
      <c r="D50" s="528"/>
      <c r="E50" s="528"/>
      <c r="F50" s="528">
        <f>SUM(D50-E50)</f>
        <v>0</v>
      </c>
      <c r="G50" s="529"/>
      <c r="H50" s="522">
        <f>SUM(G50*D50)</f>
        <v>0</v>
      </c>
      <c r="I50" s="522">
        <f>SUM(H50-E50)</f>
        <v>0</v>
      </c>
      <c r="J50" s="522">
        <f>IF(I50&lt;0,0,(H50-E50))</f>
        <v>0</v>
      </c>
      <c r="K50" s="522">
        <f>SUM(H50-J50)</f>
        <v>0</v>
      </c>
      <c r="L50" s="528"/>
      <c r="M50" s="528"/>
      <c r="N50" s="522">
        <f t="shared" si="1"/>
        <v>0</v>
      </c>
      <c r="O50" s="528"/>
      <c r="P50" s="523">
        <f t="shared" si="10"/>
        <v>0</v>
      </c>
      <c r="Q50" s="528"/>
      <c r="R50" s="523">
        <f t="shared" si="8"/>
        <v>0</v>
      </c>
      <c r="S50" s="628"/>
      <c r="T50" s="522">
        <f t="shared" si="2"/>
        <v>0</v>
      </c>
      <c r="U50" s="522">
        <f t="shared" si="0"/>
        <v>0</v>
      </c>
      <c r="V50" s="522">
        <f>SUM(R50*1.9417)</f>
        <v>0</v>
      </c>
    </row>
    <row r="51" spans="1:22" ht="12.75">
      <c r="A51" s="527"/>
      <c r="B51" s="628"/>
      <c r="C51" s="527"/>
      <c r="D51" s="528"/>
      <c r="E51" s="528"/>
      <c r="F51" s="528">
        <f>SUM(D51-E51)</f>
        <v>0</v>
      </c>
      <c r="G51" s="529"/>
      <c r="H51" s="522">
        <f>SUM(G51*D51)</f>
        <v>0</v>
      </c>
      <c r="I51" s="522">
        <f>SUM(H51-E51)</f>
        <v>0</v>
      </c>
      <c r="J51" s="522">
        <f>IF(I51&lt;0,0,(H51-E51))</f>
        <v>0</v>
      </c>
      <c r="K51" s="522">
        <f>SUM(H51-J51)</f>
        <v>0</v>
      </c>
      <c r="L51" s="528"/>
      <c r="M51" s="528"/>
      <c r="N51" s="522">
        <f t="shared" si="1"/>
        <v>0</v>
      </c>
      <c r="O51" s="528"/>
      <c r="P51" s="523">
        <f t="shared" si="10"/>
        <v>0</v>
      </c>
      <c r="Q51" s="528"/>
      <c r="R51" s="523">
        <f t="shared" si="8"/>
        <v>0</v>
      </c>
      <c r="S51" s="628"/>
      <c r="T51" s="522">
        <f t="shared" si="2"/>
        <v>0</v>
      </c>
      <c r="U51" s="522">
        <f t="shared" si="0"/>
        <v>0</v>
      </c>
      <c r="V51" s="522">
        <f>SUM(R51*1.9417)</f>
        <v>0</v>
      </c>
    </row>
    <row r="52" spans="1:22" ht="12.75">
      <c r="A52" s="527"/>
      <c r="B52" s="628"/>
      <c r="C52" s="527"/>
      <c r="D52" s="528"/>
      <c r="E52" s="528"/>
      <c r="F52" s="528">
        <f>SUM(D52-E52)</f>
        <v>0</v>
      </c>
      <c r="G52" s="529"/>
      <c r="H52" s="522">
        <f>SUM(G52*D52)</f>
        <v>0</v>
      </c>
      <c r="I52" s="522">
        <f>SUM(H52-E52)</f>
        <v>0</v>
      </c>
      <c r="J52" s="522">
        <f>IF(I52&lt;0,0,(H52-E52))</f>
        <v>0</v>
      </c>
      <c r="K52" s="522">
        <f>SUM(H52-J52)</f>
        <v>0</v>
      </c>
      <c r="L52" s="528"/>
      <c r="M52" s="528"/>
      <c r="N52" s="522">
        <f t="shared" si="1"/>
        <v>0</v>
      </c>
      <c r="O52" s="528"/>
      <c r="P52" s="523">
        <f t="shared" si="10"/>
        <v>0</v>
      </c>
      <c r="Q52" s="528"/>
      <c r="R52" s="523">
        <f t="shared" si="8"/>
        <v>0</v>
      </c>
      <c r="S52" s="628"/>
      <c r="T52" s="522">
        <f t="shared" si="2"/>
        <v>0</v>
      </c>
      <c r="U52" s="522">
        <f t="shared" si="0"/>
        <v>0</v>
      </c>
      <c r="V52" s="522">
        <f>SUM(R52*1.9417)</f>
        <v>0</v>
      </c>
    </row>
    <row r="53" spans="1:22" ht="12.75">
      <c r="A53" s="527"/>
      <c r="B53" s="628"/>
      <c r="C53" s="527"/>
      <c r="D53" s="528"/>
      <c r="E53" s="528"/>
      <c r="F53" s="528">
        <f>SUM(D53-E53)</f>
        <v>0</v>
      </c>
      <c r="G53" s="529"/>
      <c r="H53" s="522">
        <f>SUM(G53*D53)</f>
        <v>0</v>
      </c>
      <c r="I53" s="522">
        <f>SUM(H53-E53)</f>
        <v>0</v>
      </c>
      <c r="J53" s="522">
        <f>IF(I53&lt;0,0,(H53-E53))</f>
        <v>0</v>
      </c>
      <c r="K53" s="522">
        <f>SUM(H53-J53)</f>
        <v>0</v>
      </c>
      <c r="L53" s="528"/>
      <c r="M53" s="528"/>
      <c r="N53" s="522">
        <f t="shared" si="1"/>
        <v>0</v>
      </c>
      <c r="O53" s="528"/>
      <c r="P53" s="523">
        <f t="shared" si="10"/>
        <v>0</v>
      </c>
      <c r="Q53" s="528"/>
      <c r="R53" s="523">
        <f t="shared" si="8"/>
        <v>0</v>
      </c>
      <c r="S53" s="628"/>
      <c r="T53" s="522">
        <f t="shared" si="2"/>
        <v>0</v>
      </c>
      <c r="U53" s="522">
        <f t="shared" si="0"/>
        <v>0</v>
      </c>
      <c r="V53" s="522">
        <f>SUM(R53*1.9417)</f>
        <v>0</v>
      </c>
    </row>
    <row r="54" spans="1:22" ht="12.75">
      <c r="A54" s="527"/>
      <c r="B54" s="628"/>
      <c r="C54" s="527"/>
      <c r="D54" s="528"/>
      <c r="E54" s="528"/>
      <c r="F54" s="528">
        <f aca="true" t="shared" si="17" ref="F54:F60">SUM(D54-E54)</f>
        <v>0</v>
      </c>
      <c r="G54" s="529"/>
      <c r="H54" s="522">
        <f aca="true" t="shared" si="18" ref="H54:H60">SUM(G54*D54)</f>
        <v>0</v>
      </c>
      <c r="I54" s="522">
        <f aca="true" t="shared" si="19" ref="I54:I61">SUM(H54-E54)</f>
        <v>0</v>
      </c>
      <c r="J54" s="522">
        <f aca="true" t="shared" si="20" ref="J54:J60">IF(I54&lt;0,0,(H54-E54))</f>
        <v>0</v>
      </c>
      <c r="K54" s="522">
        <f aca="true" t="shared" si="21" ref="K54:K60">SUM(H54-J54)</f>
        <v>0</v>
      </c>
      <c r="L54" s="528"/>
      <c r="M54" s="528"/>
      <c r="N54" s="522">
        <f t="shared" si="1"/>
        <v>0</v>
      </c>
      <c r="O54" s="528"/>
      <c r="P54" s="523">
        <f t="shared" si="10"/>
        <v>0</v>
      </c>
      <c r="Q54" s="528"/>
      <c r="R54" s="523">
        <f t="shared" si="8"/>
        <v>0</v>
      </c>
      <c r="S54" s="628"/>
      <c r="T54" s="522">
        <f t="shared" si="2"/>
        <v>0</v>
      </c>
      <c r="U54" s="522">
        <f t="shared" si="0"/>
        <v>0</v>
      </c>
      <c r="V54" s="522">
        <f aca="true" t="shared" si="22" ref="V54:V60">SUM(R54*1.9417)</f>
        <v>0</v>
      </c>
    </row>
    <row r="55" spans="1:22" ht="12.75">
      <c r="A55" s="527"/>
      <c r="B55" s="628"/>
      <c r="C55" s="527"/>
      <c r="D55" s="528"/>
      <c r="E55" s="528"/>
      <c r="F55" s="528">
        <f t="shared" si="17"/>
        <v>0</v>
      </c>
      <c r="G55" s="529"/>
      <c r="H55" s="522">
        <f t="shared" si="18"/>
        <v>0</v>
      </c>
      <c r="I55" s="522">
        <f t="shared" si="19"/>
        <v>0</v>
      </c>
      <c r="J55" s="522">
        <f t="shared" si="20"/>
        <v>0</v>
      </c>
      <c r="K55" s="522">
        <f t="shared" si="21"/>
        <v>0</v>
      </c>
      <c r="L55" s="528"/>
      <c r="M55" s="528"/>
      <c r="N55" s="522">
        <f t="shared" si="1"/>
        <v>0</v>
      </c>
      <c r="O55" s="528"/>
      <c r="P55" s="523">
        <f t="shared" si="10"/>
        <v>0</v>
      </c>
      <c r="Q55" s="528"/>
      <c r="R55" s="523">
        <f t="shared" si="8"/>
        <v>0</v>
      </c>
      <c r="S55" s="628"/>
      <c r="T55" s="522">
        <f t="shared" si="2"/>
        <v>0</v>
      </c>
      <c r="U55" s="522">
        <f t="shared" si="0"/>
        <v>0</v>
      </c>
      <c r="V55" s="522">
        <f t="shared" si="22"/>
        <v>0</v>
      </c>
    </row>
    <row r="56" spans="1:23" ht="12.75">
      <c r="A56" s="527"/>
      <c r="B56" s="628"/>
      <c r="C56" s="527"/>
      <c r="D56" s="528"/>
      <c r="E56" s="528"/>
      <c r="F56" s="528">
        <f t="shared" si="17"/>
        <v>0</v>
      </c>
      <c r="G56" s="529"/>
      <c r="H56" s="522">
        <f t="shared" si="18"/>
        <v>0</v>
      </c>
      <c r="I56" s="522">
        <f t="shared" si="19"/>
        <v>0</v>
      </c>
      <c r="J56" s="522">
        <f t="shared" si="20"/>
        <v>0</v>
      </c>
      <c r="K56" s="522">
        <f t="shared" si="21"/>
        <v>0</v>
      </c>
      <c r="L56" s="528"/>
      <c r="M56" s="528"/>
      <c r="N56" s="522">
        <f t="shared" si="1"/>
        <v>0</v>
      </c>
      <c r="O56" s="528"/>
      <c r="P56" s="523">
        <f t="shared" si="10"/>
        <v>0</v>
      </c>
      <c r="Q56" s="528"/>
      <c r="R56" s="523">
        <f t="shared" si="8"/>
        <v>0</v>
      </c>
      <c r="S56" s="628"/>
      <c r="T56" s="522">
        <f t="shared" si="2"/>
        <v>0</v>
      </c>
      <c r="U56" s="522">
        <f t="shared" si="0"/>
        <v>0</v>
      </c>
      <c r="V56" s="522">
        <f t="shared" si="22"/>
        <v>0</v>
      </c>
      <c r="W56" s="279"/>
    </row>
    <row r="57" spans="1:22" ht="12.75">
      <c r="A57" s="527"/>
      <c r="B57" s="628"/>
      <c r="C57" s="527"/>
      <c r="D57" s="528"/>
      <c r="E57" s="528"/>
      <c r="F57" s="528">
        <f t="shared" si="17"/>
        <v>0</v>
      </c>
      <c r="G57" s="529"/>
      <c r="H57" s="522">
        <f t="shared" si="18"/>
        <v>0</v>
      </c>
      <c r="I57" s="522">
        <f t="shared" si="19"/>
        <v>0</v>
      </c>
      <c r="J57" s="522">
        <f t="shared" si="20"/>
        <v>0</v>
      </c>
      <c r="K57" s="522">
        <f t="shared" si="21"/>
        <v>0</v>
      </c>
      <c r="L57" s="528"/>
      <c r="M57" s="528"/>
      <c r="N57" s="522">
        <f t="shared" si="1"/>
        <v>0</v>
      </c>
      <c r="O57" s="528"/>
      <c r="P57" s="523">
        <f t="shared" si="10"/>
        <v>0</v>
      </c>
      <c r="Q57" s="528"/>
      <c r="R57" s="523">
        <f t="shared" si="8"/>
        <v>0</v>
      </c>
      <c r="S57" s="628"/>
      <c r="T57" s="522">
        <f t="shared" si="2"/>
        <v>0</v>
      </c>
      <c r="U57" s="522">
        <f t="shared" si="0"/>
        <v>0</v>
      </c>
      <c r="V57" s="522">
        <f t="shared" si="22"/>
        <v>0</v>
      </c>
    </row>
    <row r="58" spans="1:22" ht="12.75">
      <c r="A58" s="527"/>
      <c r="B58" s="628"/>
      <c r="C58" s="527"/>
      <c r="D58" s="528"/>
      <c r="E58" s="528"/>
      <c r="F58" s="528">
        <f t="shared" si="17"/>
        <v>0</v>
      </c>
      <c r="G58" s="529"/>
      <c r="H58" s="522">
        <f t="shared" si="18"/>
        <v>0</v>
      </c>
      <c r="I58" s="522">
        <f t="shared" si="19"/>
        <v>0</v>
      </c>
      <c r="J58" s="522">
        <f t="shared" si="20"/>
        <v>0</v>
      </c>
      <c r="K58" s="522">
        <f t="shared" si="21"/>
        <v>0</v>
      </c>
      <c r="L58" s="528"/>
      <c r="M58" s="528"/>
      <c r="N58" s="522">
        <f t="shared" si="1"/>
        <v>0</v>
      </c>
      <c r="O58" s="528"/>
      <c r="P58" s="523">
        <f t="shared" si="10"/>
        <v>0</v>
      </c>
      <c r="Q58" s="528"/>
      <c r="R58" s="523">
        <f t="shared" si="8"/>
        <v>0</v>
      </c>
      <c r="S58" s="628"/>
      <c r="T58" s="522">
        <f t="shared" si="2"/>
        <v>0</v>
      </c>
      <c r="U58" s="522">
        <f t="shared" si="0"/>
        <v>0</v>
      </c>
      <c r="V58" s="522">
        <f t="shared" si="22"/>
        <v>0</v>
      </c>
    </row>
    <row r="59" spans="1:22" ht="12.75">
      <c r="A59" s="527"/>
      <c r="B59" s="628"/>
      <c r="C59" s="527"/>
      <c r="D59" s="528"/>
      <c r="E59" s="528"/>
      <c r="F59" s="528">
        <f t="shared" si="17"/>
        <v>0</v>
      </c>
      <c r="G59" s="529"/>
      <c r="H59" s="522">
        <f t="shared" si="18"/>
        <v>0</v>
      </c>
      <c r="I59" s="522">
        <f t="shared" si="19"/>
        <v>0</v>
      </c>
      <c r="J59" s="522">
        <f t="shared" si="20"/>
        <v>0</v>
      </c>
      <c r="K59" s="522">
        <f t="shared" si="21"/>
        <v>0</v>
      </c>
      <c r="L59" s="528"/>
      <c r="M59" s="528"/>
      <c r="N59" s="522">
        <f t="shared" si="1"/>
        <v>0</v>
      </c>
      <c r="O59" s="528"/>
      <c r="P59" s="523">
        <f t="shared" si="10"/>
        <v>0</v>
      </c>
      <c r="Q59" s="528"/>
      <c r="R59" s="523">
        <f t="shared" si="8"/>
        <v>0</v>
      </c>
      <c r="S59" s="628"/>
      <c r="T59" s="522">
        <f t="shared" si="2"/>
        <v>0</v>
      </c>
      <c r="U59" s="522">
        <f t="shared" si="0"/>
        <v>0</v>
      </c>
      <c r="V59" s="522">
        <f t="shared" si="22"/>
        <v>0</v>
      </c>
    </row>
    <row r="60" spans="1:22" ht="12.75">
      <c r="A60" s="527"/>
      <c r="B60" s="628"/>
      <c r="C60" s="527"/>
      <c r="D60" s="528"/>
      <c r="E60" s="528"/>
      <c r="F60" s="528">
        <f t="shared" si="17"/>
        <v>0</v>
      </c>
      <c r="G60" s="529"/>
      <c r="H60" s="522">
        <f t="shared" si="18"/>
        <v>0</v>
      </c>
      <c r="I60" s="522">
        <f t="shared" si="19"/>
        <v>0</v>
      </c>
      <c r="J60" s="522">
        <f t="shared" si="20"/>
        <v>0</v>
      </c>
      <c r="K60" s="522">
        <f t="shared" si="21"/>
        <v>0</v>
      </c>
      <c r="L60" s="528"/>
      <c r="M60" s="528"/>
      <c r="N60" s="522">
        <f t="shared" si="1"/>
        <v>0</v>
      </c>
      <c r="O60" s="528"/>
      <c r="P60" s="523">
        <f t="shared" si="10"/>
        <v>0</v>
      </c>
      <c r="Q60" s="528"/>
      <c r="R60" s="523">
        <f t="shared" si="8"/>
        <v>0</v>
      </c>
      <c r="S60" s="628"/>
      <c r="T60" s="522">
        <f t="shared" si="2"/>
        <v>0</v>
      </c>
      <c r="U60" s="522">
        <f t="shared" si="0"/>
        <v>0</v>
      </c>
      <c r="V60" s="522">
        <f t="shared" si="22"/>
        <v>0</v>
      </c>
    </row>
    <row r="61" spans="1:22" ht="12.75">
      <c r="A61" s="525" t="s">
        <v>9</v>
      </c>
      <c r="B61" s="526"/>
      <c r="C61" s="527"/>
      <c r="D61" s="528"/>
      <c r="E61" s="528">
        <f>SUM(E10:E60)</f>
        <v>3200</v>
      </c>
      <c r="F61" s="528"/>
      <c r="G61" s="529"/>
      <c r="H61" s="528"/>
      <c r="I61" s="528">
        <f t="shared" si="19"/>
        <v>-3200</v>
      </c>
      <c r="J61" s="528"/>
      <c r="K61" s="528">
        <f>SUM(K10:K60)</f>
        <v>547.5</v>
      </c>
      <c r="L61" s="528"/>
      <c r="M61" s="528"/>
      <c r="N61" s="528">
        <f>SUM(N10:N60)</f>
        <v>1125</v>
      </c>
      <c r="O61" s="528">
        <f>SUM(O10:O60)</f>
        <v>200</v>
      </c>
      <c r="P61" s="528">
        <f>SUM(P10:P60)</f>
        <v>377.5</v>
      </c>
      <c r="Q61" s="528">
        <f>SUM(Q10:Q60)</f>
        <v>50</v>
      </c>
      <c r="R61" s="528">
        <f>SUM(R10:R60)</f>
        <v>327.5</v>
      </c>
      <c r="S61" s="526"/>
      <c r="T61" s="528">
        <f>SUM(T10:T60)</f>
        <v>697.3130000000001</v>
      </c>
      <c r="U61" s="528">
        <f>SUM(U10:U60)</f>
        <v>338.19680500000004</v>
      </c>
      <c r="V61" s="528">
        <f>SUM(V10:V60)</f>
        <v>635.90675</v>
      </c>
    </row>
    <row r="62" spans="1:22" ht="12.75">
      <c r="A62" s="629"/>
      <c r="B62" s="629"/>
      <c r="C62" s="629"/>
      <c r="D62" s="629"/>
      <c r="E62" s="629"/>
      <c r="F62" s="629"/>
      <c r="G62" s="629"/>
      <c r="H62" s="629"/>
      <c r="I62" s="629"/>
      <c r="J62" s="629"/>
      <c r="K62" s="629"/>
      <c r="L62" s="629"/>
      <c r="M62" s="629"/>
      <c r="N62" s="629"/>
      <c r="O62" s="629"/>
      <c r="P62" s="629"/>
      <c r="Q62" s="629"/>
      <c r="R62" s="629"/>
      <c r="S62" s="629"/>
      <c r="T62" s="629"/>
      <c r="U62" s="629"/>
      <c r="V62" s="629"/>
    </row>
    <row r="63" spans="1:22" ht="12.75">
      <c r="A63" s="629" t="s">
        <v>91</v>
      </c>
      <c r="B63" s="629"/>
      <c r="C63" s="629"/>
      <c r="D63" s="629"/>
      <c r="E63" s="629"/>
      <c r="F63" s="629"/>
      <c r="G63" s="629"/>
      <c r="H63" s="629"/>
      <c r="I63" s="629"/>
      <c r="J63" s="629"/>
      <c r="K63" s="629"/>
      <c r="L63" s="629"/>
      <c r="M63" s="629"/>
      <c r="N63" s="629"/>
      <c r="O63" s="629"/>
      <c r="P63" s="629"/>
      <c r="Q63" s="629"/>
      <c r="R63" s="629"/>
      <c r="S63" s="629"/>
      <c r="T63" s="629"/>
      <c r="U63" s="629"/>
      <c r="V63" s="629"/>
    </row>
    <row r="64" spans="1:22" ht="12.75">
      <c r="A64" s="630" t="s">
        <v>246</v>
      </c>
      <c r="B64" s="629"/>
      <c r="C64" s="629"/>
      <c r="D64" s="629"/>
      <c r="E64" s="629"/>
      <c r="F64" s="629"/>
      <c r="G64" s="629"/>
      <c r="H64" s="629"/>
      <c r="I64" s="629"/>
      <c r="J64" s="629"/>
      <c r="K64" s="629"/>
      <c r="L64" s="629"/>
      <c r="M64" s="629"/>
      <c r="N64" s="629"/>
      <c r="O64" s="629"/>
      <c r="P64" s="629"/>
      <c r="Q64" s="629"/>
      <c r="R64" s="629"/>
      <c r="S64" s="629"/>
      <c r="T64" s="629"/>
      <c r="U64" s="629"/>
      <c r="V64" s="629"/>
    </row>
    <row r="65" spans="1:22" ht="12.75">
      <c r="A65" s="629" t="s">
        <v>225</v>
      </c>
      <c r="B65" s="629"/>
      <c r="C65" s="629"/>
      <c r="D65" s="629"/>
      <c r="E65" s="629"/>
      <c r="F65" s="629"/>
      <c r="G65" s="629"/>
      <c r="H65" s="629"/>
      <c r="I65" s="629"/>
      <c r="J65" s="629"/>
      <c r="K65" s="629"/>
      <c r="L65" s="629"/>
      <c r="M65" s="629"/>
      <c r="N65" s="629"/>
      <c r="O65" s="629"/>
      <c r="P65" s="629"/>
      <c r="Q65" s="629"/>
      <c r="R65" s="629"/>
      <c r="S65" s="629"/>
      <c r="T65" s="629"/>
      <c r="U65" s="629"/>
      <c r="V65" s="629"/>
    </row>
    <row r="66" spans="1:22" ht="12.75">
      <c r="A66" s="629" t="s">
        <v>226</v>
      </c>
      <c r="B66" s="629"/>
      <c r="C66" s="629"/>
      <c r="D66" s="629"/>
      <c r="E66" s="629"/>
      <c r="F66" s="629"/>
      <c r="G66" s="629"/>
      <c r="H66" s="629"/>
      <c r="I66" s="629"/>
      <c r="J66" s="629"/>
      <c r="K66" s="629"/>
      <c r="L66" s="629"/>
      <c r="M66" s="629"/>
      <c r="N66" s="629"/>
      <c r="O66" s="629"/>
      <c r="P66" s="629"/>
      <c r="Q66" s="629"/>
      <c r="R66" s="629"/>
      <c r="S66" s="629"/>
      <c r="T66" s="629"/>
      <c r="U66" s="629"/>
      <c r="V66" s="629"/>
    </row>
    <row r="67" spans="1:22" ht="12.75">
      <c r="A67" s="574" t="s">
        <v>254</v>
      </c>
      <c r="B67" s="629"/>
      <c r="C67" s="629"/>
      <c r="D67" s="629"/>
      <c r="E67" s="629"/>
      <c r="F67" s="629"/>
      <c r="G67" s="629"/>
      <c r="H67" s="629"/>
      <c r="I67" s="629"/>
      <c r="J67" s="629"/>
      <c r="K67" s="629"/>
      <c r="L67" s="629"/>
      <c r="M67" s="629"/>
      <c r="N67" s="629"/>
      <c r="O67" s="629"/>
      <c r="P67" s="629"/>
      <c r="Q67" s="629"/>
      <c r="R67" s="629"/>
      <c r="S67" s="629"/>
      <c r="T67" s="629"/>
      <c r="U67" s="570" t="s">
        <v>255</v>
      </c>
      <c r="V67" s="629"/>
    </row>
    <row r="68" spans="1:22" ht="12.75">
      <c r="A68" s="629"/>
      <c r="B68" s="629"/>
      <c r="C68" s="629"/>
      <c r="D68" s="629"/>
      <c r="E68" s="629"/>
      <c r="F68" s="629"/>
      <c r="G68" s="629"/>
      <c r="H68" s="629"/>
      <c r="I68" s="629"/>
      <c r="J68" s="629"/>
      <c r="K68" s="629"/>
      <c r="L68" s="629"/>
      <c r="M68" s="629"/>
      <c r="N68" s="629"/>
      <c r="O68" s="629"/>
      <c r="P68" s="629"/>
      <c r="Q68" s="629"/>
      <c r="R68" s="629"/>
      <c r="S68" s="629"/>
      <c r="T68" s="629"/>
      <c r="U68" s="629"/>
      <c r="V68" s="629"/>
    </row>
    <row r="69" spans="1:22" ht="12.75">
      <c r="A69" s="629"/>
      <c r="B69" s="629"/>
      <c r="C69" s="629"/>
      <c r="D69" s="629"/>
      <c r="E69" s="629"/>
      <c r="F69" s="629"/>
      <c r="G69" s="629"/>
      <c r="H69" s="629"/>
      <c r="I69" s="629"/>
      <c r="J69" s="629"/>
      <c r="K69" s="629"/>
      <c r="L69" s="629"/>
      <c r="M69" s="629"/>
      <c r="N69" s="629"/>
      <c r="O69" s="629"/>
      <c r="P69" s="629"/>
      <c r="Q69" s="629"/>
      <c r="R69" s="629"/>
      <c r="S69" s="629"/>
      <c r="T69" s="629"/>
      <c r="U69" s="629"/>
      <c r="V69" s="629"/>
    </row>
    <row r="70" spans="1:22" ht="12.75">
      <c r="A70" s="629"/>
      <c r="B70" s="629"/>
      <c r="C70" s="629"/>
      <c r="D70" s="629"/>
      <c r="E70" s="629"/>
      <c r="F70" s="629"/>
      <c r="G70" s="629"/>
      <c r="H70" s="629"/>
      <c r="I70" s="629"/>
      <c r="J70" s="629"/>
      <c r="K70" s="629"/>
      <c r="L70" s="629"/>
      <c r="M70" s="629"/>
      <c r="N70" s="629"/>
      <c r="O70" s="629"/>
      <c r="P70" s="629"/>
      <c r="Q70" s="629"/>
      <c r="R70" s="629"/>
      <c r="S70" s="629"/>
      <c r="T70" s="629"/>
      <c r="U70" s="629"/>
      <c r="V70" s="629"/>
    </row>
    <row r="71" spans="1:22" ht="12.75">
      <c r="A71" s="629"/>
      <c r="B71" s="629"/>
      <c r="C71" s="629"/>
      <c r="D71" s="629"/>
      <c r="E71" s="629"/>
      <c r="F71" s="629"/>
      <c r="G71" s="629"/>
      <c r="H71" s="629"/>
      <c r="I71" s="629"/>
      <c r="J71" s="629"/>
      <c r="K71" s="629"/>
      <c r="L71" s="629"/>
      <c r="M71" s="629"/>
      <c r="N71" s="629"/>
      <c r="O71" s="629"/>
      <c r="P71" s="629"/>
      <c r="Q71" s="629"/>
      <c r="R71" s="629"/>
      <c r="S71" s="629"/>
      <c r="T71" s="629"/>
      <c r="U71" s="629"/>
      <c r="V71" s="629"/>
    </row>
    <row r="72" spans="1:22" ht="12.75">
      <c r="A72" s="629"/>
      <c r="B72" s="629"/>
      <c r="C72" s="629"/>
      <c r="D72" s="629"/>
      <c r="E72" s="629"/>
      <c r="F72" s="629"/>
      <c r="G72" s="629"/>
      <c r="H72" s="629"/>
      <c r="I72" s="629"/>
      <c r="J72" s="629"/>
      <c r="K72" s="629"/>
      <c r="L72" s="629"/>
      <c r="M72" s="629"/>
      <c r="N72" s="629"/>
      <c r="O72" s="629"/>
      <c r="P72" s="629"/>
      <c r="Q72" s="629"/>
      <c r="R72" s="629"/>
      <c r="S72" s="629"/>
      <c r="T72" s="629"/>
      <c r="U72" s="629"/>
      <c r="V72" s="629"/>
    </row>
    <row r="73" spans="1:22" ht="12.75">
      <c r="A73" s="629"/>
      <c r="B73" s="629"/>
      <c r="C73" s="629"/>
      <c r="D73" s="629"/>
      <c r="E73" s="629"/>
      <c r="F73" s="629"/>
      <c r="G73" s="629"/>
      <c r="H73" s="629"/>
      <c r="I73" s="629"/>
      <c r="J73" s="629"/>
      <c r="K73" s="629"/>
      <c r="L73" s="629"/>
      <c r="M73" s="629"/>
      <c r="N73" s="629"/>
      <c r="O73" s="629"/>
      <c r="P73" s="629"/>
      <c r="Q73" s="629"/>
      <c r="R73" s="629"/>
      <c r="S73" s="629"/>
      <c r="T73" s="629"/>
      <c r="U73" s="629"/>
      <c r="V73" s="629"/>
    </row>
    <row r="74" spans="1:22" ht="12.75">
      <c r="A74" s="629"/>
      <c r="B74" s="629"/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/>
      <c r="P74" s="629"/>
      <c r="Q74" s="629"/>
      <c r="R74" s="629"/>
      <c r="S74" s="629"/>
      <c r="T74" s="629"/>
      <c r="U74" s="629"/>
      <c r="V74" s="629"/>
    </row>
    <row r="75" spans="1:22" ht="12.75">
      <c r="A75" s="629"/>
      <c r="B75" s="629"/>
      <c r="C75" s="629"/>
      <c r="D75" s="629"/>
      <c r="E75" s="629"/>
      <c r="F75" s="629"/>
      <c r="G75" s="629"/>
      <c r="H75" s="629"/>
      <c r="I75" s="629"/>
      <c r="J75" s="629"/>
      <c r="K75" s="629"/>
      <c r="L75" s="629"/>
      <c r="M75" s="629"/>
      <c r="N75" s="629"/>
      <c r="O75" s="629"/>
      <c r="P75" s="629"/>
      <c r="Q75" s="629"/>
      <c r="R75" s="629"/>
      <c r="S75" s="629"/>
      <c r="T75" s="629"/>
      <c r="U75" s="629"/>
      <c r="V75" s="629"/>
    </row>
    <row r="76" spans="1:22" ht="12.75">
      <c r="A76" s="629"/>
      <c r="B76" s="629"/>
      <c r="C76" s="629"/>
      <c r="D76" s="629"/>
      <c r="E76" s="629"/>
      <c r="F76" s="629"/>
      <c r="G76" s="629"/>
      <c r="H76" s="629"/>
      <c r="I76" s="629"/>
      <c r="J76" s="629"/>
      <c r="K76" s="629"/>
      <c r="L76" s="629"/>
      <c r="M76" s="629"/>
      <c r="N76" s="629"/>
      <c r="O76" s="629"/>
      <c r="P76" s="629"/>
      <c r="Q76" s="629"/>
      <c r="R76" s="629"/>
      <c r="S76" s="629"/>
      <c r="T76" s="629"/>
      <c r="U76" s="629"/>
      <c r="V76" s="629"/>
    </row>
    <row r="77" spans="1:22" ht="12.75">
      <c r="A77" s="629"/>
      <c r="B77" s="629"/>
      <c r="C77" s="629"/>
      <c r="D77" s="629"/>
      <c r="E77" s="629"/>
      <c r="F77" s="629"/>
      <c r="G77" s="629"/>
      <c r="H77" s="629"/>
      <c r="I77" s="629"/>
      <c r="J77" s="629"/>
      <c r="K77" s="629"/>
      <c r="L77" s="629"/>
      <c r="M77" s="629"/>
      <c r="N77" s="629"/>
      <c r="O77" s="629"/>
      <c r="P77" s="629"/>
      <c r="Q77" s="629"/>
      <c r="R77" s="629"/>
      <c r="S77" s="629"/>
      <c r="T77" s="629"/>
      <c r="U77" s="629"/>
      <c r="V77" s="629"/>
    </row>
  </sheetData>
  <sheetProtection password="C2F7" sheet="1" objects="1" scenarios="1"/>
  <printOptions/>
  <pageMargins left="0.5511811023622047" right="0.35433070866141736" top="0.984251968503937" bottom="0.5905511811023623" header="0.5118110236220472" footer="0.5118110236220472"/>
  <pageSetup fitToHeight="1" fitToWidth="1" horizontalDpi="600" verticalDpi="600" orientation="landscape" paperSize="9" scale="54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workbookViewId="0" topLeftCell="A1">
      <selection activeCell="E10" sqref="E10"/>
    </sheetView>
  </sheetViews>
  <sheetFormatPr defaultColWidth="9.140625" defaultRowHeight="12.75"/>
  <cols>
    <col min="1" max="1" width="14.28125" style="281" customWidth="1"/>
    <col min="2" max="2" width="12.8515625" style="281" customWidth="1"/>
    <col min="3" max="3" width="17.28125" style="281" customWidth="1"/>
    <col min="4" max="4" width="15.7109375" style="281" customWidth="1"/>
    <col min="5" max="5" width="14.57421875" style="281" customWidth="1"/>
    <col min="6" max="6" width="13.140625" style="281" customWidth="1"/>
    <col min="7" max="8" width="14.421875" style="281" customWidth="1"/>
    <col min="9" max="9" width="19.28125" style="281" customWidth="1"/>
    <col min="10" max="10" width="14.421875" style="281" hidden="1" customWidth="1"/>
    <col min="11" max="11" width="14.421875" style="281" customWidth="1"/>
    <col min="12" max="12" width="15.28125" style="281" customWidth="1"/>
    <col min="13" max="13" width="13.00390625" style="281" customWidth="1"/>
    <col min="14" max="15" width="10.7109375" style="281" customWidth="1"/>
    <col min="16" max="16" width="10.28125" style="281" customWidth="1"/>
    <col min="17" max="17" width="10.57421875" style="281" customWidth="1"/>
    <col min="18" max="18" width="11.421875" style="281" customWidth="1"/>
    <col min="19" max="20" width="10.7109375" style="281" customWidth="1"/>
    <col min="21" max="16384" width="9.140625" style="281" customWidth="1"/>
  </cols>
  <sheetData>
    <row r="1" spans="1:6" ht="18">
      <c r="A1" s="280" t="s">
        <v>227</v>
      </c>
      <c r="D1" s="281" t="s">
        <v>228</v>
      </c>
      <c r="F1" s="280"/>
    </row>
    <row r="3" spans="1:9" ht="15.75">
      <c r="A3" s="282" t="s">
        <v>0</v>
      </c>
      <c r="B3" s="283"/>
      <c r="C3" s="283"/>
      <c r="D3" s="283"/>
      <c r="E3" s="283"/>
      <c r="F3" s="283"/>
      <c r="G3" s="284"/>
      <c r="H3" s="282" t="s">
        <v>15</v>
      </c>
      <c r="I3" s="284"/>
    </row>
    <row r="4" spans="1:12" ht="15.75">
      <c r="A4" s="282" t="s">
        <v>1</v>
      </c>
      <c r="B4" s="283"/>
      <c r="C4" s="283"/>
      <c r="D4" s="283"/>
      <c r="E4" s="283"/>
      <c r="F4" s="283"/>
      <c r="G4" s="284"/>
      <c r="H4" s="284"/>
      <c r="I4" s="284"/>
      <c r="J4" s="285"/>
      <c r="L4" s="284"/>
    </row>
    <row r="5" spans="1:12" ht="15">
      <c r="A5" s="283"/>
      <c r="B5" s="283"/>
      <c r="C5" s="283"/>
      <c r="D5" s="283"/>
      <c r="E5" s="283"/>
      <c r="F5" s="283"/>
      <c r="L5" s="284"/>
    </row>
    <row r="6" spans="1:9" ht="12.75">
      <c r="A6" s="286" t="s">
        <v>12</v>
      </c>
      <c r="B6" s="286" t="s">
        <v>12</v>
      </c>
      <c r="C6" s="286" t="s">
        <v>68</v>
      </c>
      <c r="D6" s="286" t="s">
        <v>229</v>
      </c>
      <c r="E6" s="286" t="s">
        <v>13</v>
      </c>
      <c r="F6" s="287" t="s">
        <v>24</v>
      </c>
      <c r="G6" s="287" t="s">
        <v>26</v>
      </c>
      <c r="H6" s="287" t="s">
        <v>38</v>
      </c>
      <c r="I6" s="287" t="s">
        <v>30</v>
      </c>
    </row>
    <row r="7" spans="1:9" ht="12.75">
      <c r="A7" s="288"/>
      <c r="B7" s="288" t="s">
        <v>2</v>
      </c>
      <c r="C7" s="288" t="s">
        <v>230</v>
      </c>
      <c r="D7" s="288" t="s">
        <v>42</v>
      </c>
      <c r="E7" s="288" t="s">
        <v>14</v>
      </c>
      <c r="F7" s="289" t="s">
        <v>25</v>
      </c>
      <c r="G7" s="289" t="s">
        <v>14</v>
      </c>
      <c r="H7" s="289" t="s">
        <v>27</v>
      </c>
      <c r="I7" s="289" t="s">
        <v>31</v>
      </c>
    </row>
    <row r="8" spans="1:10" ht="12.75">
      <c r="A8" s="290"/>
      <c r="B8" s="290"/>
      <c r="C8" s="290"/>
      <c r="D8" s="290"/>
      <c r="E8" s="290"/>
      <c r="F8" s="291"/>
      <c r="G8" s="291"/>
      <c r="H8" s="291" t="s">
        <v>28</v>
      </c>
      <c r="I8" s="291" t="s">
        <v>14</v>
      </c>
      <c r="J8" s="287" t="s">
        <v>30</v>
      </c>
    </row>
    <row r="9" spans="1:10" ht="12.75">
      <c r="A9" s="292"/>
      <c r="B9" s="292"/>
      <c r="C9" s="292"/>
      <c r="D9" s="293" t="s">
        <v>215</v>
      </c>
      <c r="E9" s="293"/>
      <c r="F9" s="293"/>
      <c r="G9" s="292">
        <v>1.9417</v>
      </c>
      <c r="H9" s="294">
        <v>0.485</v>
      </c>
      <c r="I9" s="292">
        <v>1.9417</v>
      </c>
      <c r="J9" s="289" t="s">
        <v>31</v>
      </c>
    </row>
    <row r="10" spans="1:10" ht="12.75">
      <c r="A10" s="295" t="s">
        <v>17</v>
      </c>
      <c r="B10" s="296">
        <v>26</v>
      </c>
      <c r="C10" s="295" t="s">
        <v>231</v>
      </c>
      <c r="D10" s="297">
        <v>1100</v>
      </c>
      <c r="E10" s="297">
        <v>0</v>
      </c>
      <c r="F10" s="296"/>
      <c r="G10" s="298" t="s">
        <v>232</v>
      </c>
      <c r="H10" s="298" t="s">
        <v>233</v>
      </c>
      <c r="I10" s="298" t="s">
        <v>233</v>
      </c>
      <c r="J10" s="291" t="s">
        <v>14</v>
      </c>
    </row>
    <row r="11" spans="1:10" ht="12.75">
      <c r="A11" s="295" t="s">
        <v>17</v>
      </c>
      <c r="B11" s="296">
        <v>26</v>
      </c>
      <c r="C11" s="295" t="s">
        <v>234</v>
      </c>
      <c r="D11" s="297">
        <v>1100</v>
      </c>
      <c r="E11" s="297">
        <v>0</v>
      </c>
      <c r="F11" s="296"/>
      <c r="G11" s="298" t="s">
        <v>232</v>
      </c>
      <c r="H11" s="298" t="s">
        <v>233</v>
      </c>
      <c r="I11" s="298" t="s">
        <v>233</v>
      </c>
      <c r="J11" s="292">
        <v>1.9417</v>
      </c>
    </row>
    <row r="12" spans="1:10" ht="12.75">
      <c r="A12" s="295" t="s">
        <v>17</v>
      </c>
      <c r="B12" s="296">
        <v>26</v>
      </c>
      <c r="C12" s="295" t="s">
        <v>235</v>
      </c>
      <c r="D12" s="297">
        <v>1000</v>
      </c>
      <c r="E12" s="297">
        <v>0</v>
      </c>
      <c r="F12" s="296"/>
      <c r="G12" s="298" t="s">
        <v>232</v>
      </c>
      <c r="H12" s="298" t="s">
        <v>233</v>
      </c>
      <c r="I12" s="298" t="s">
        <v>233</v>
      </c>
      <c r="J12" s="297"/>
    </row>
    <row r="13" spans="1:10" ht="12.75">
      <c r="A13" s="295"/>
      <c r="B13" s="296"/>
      <c r="C13" s="295"/>
      <c r="D13" s="297"/>
      <c r="E13" s="297">
        <v>0</v>
      </c>
      <c r="F13" s="296"/>
      <c r="G13" s="298" t="s">
        <v>232</v>
      </c>
      <c r="H13" s="298" t="s">
        <v>233</v>
      </c>
      <c r="I13" s="298" t="s">
        <v>233</v>
      </c>
      <c r="J13" s="297">
        <f>SUM(E11*1.9417)</f>
        <v>0</v>
      </c>
    </row>
    <row r="14" spans="1:10" ht="12.75">
      <c r="A14" s="295"/>
      <c r="B14" s="296"/>
      <c r="C14" s="295"/>
      <c r="D14" s="297"/>
      <c r="E14" s="297">
        <v>0</v>
      </c>
      <c r="F14" s="296"/>
      <c r="G14" s="298" t="s">
        <v>232</v>
      </c>
      <c r="H14" s="298" t="s">
        <v>233</v>
      </c>
      <c r="I14" s="298" t="s">
        <v>233</v>
      </c>
      <c r="J14" s="297">
        <f aca="true" t="shared" si="0" ref="J14:J35">SUM(E12*1.9417)</f>
        <v>0</v>
      </c>
    </row>
    <row r="15" spans="1:10" ht="12.75">
      <c r="A15" s="295"/>
      <c r="B15" s="296"/>
      <c r="C15" s="295"/>
      <c r="D15" s="297"/>
      <c r="E15" s="297">
        <v>0</v>
      </c>
      <c r="F15" s="296"/>
      <c r="G15" s="298" t="s">
        <v>232</v>
      </c>
      <c r="H15" s="298" t="s">
        <v>233</v>
      </c>
      <c r="I15" s="298" t="s">
        <v>233</v>
      </c>
      <c r="J15" s="297">
        <f t="shared" si="0"/>
        <v>0</v>
      </c>
    </row>
    <row r="16" spans="1:10" ht="12.75">
      <c r="A16" s="295"/>
      <c r="B16" s="296"/>
      <c r="C16" s="295"/>
      <c r="D16" s="297"/>
      <c r="E16" s="297">
        <v>0</v>
      </c>
      <c r="F16" s="296"/>
      <c r="G16" s="298" t="s">
        <v>232</v>
      </c>
      <c r="H16" s="298" t="s">
        <v>233</v>
      </c>
      <c r="I16" s="298" t="s">
        <v>233</v>
      </c>
      <c r="J16" s="297">
        <f t="shared" si="0"/>
        <v>0</v>
      </c>
    </row>
    <row r="17" spans="1:10" ht="12.75">
      <c r="A17" s="295"/>
      <c r="B17" s="296"/>
      <c r="C17" s="295"/>
      <c r="D17" s="297"/>
      <c r="E17" s="297">
        <v>0</v>
      </c>
      <c r="F17" s="296"/>
      <c r="G17" s="298" t="s">
        <v>232</v>
      </c>
      <c r="H17" s="298" t="s">
        <v>233</v>
      </c>
      <c r="I17" s="298" t="s">
        <v>233</v>
      </c>
      <c r="J17" s="297">
        <f t="shared" si="0"/>
        <v>0</v>
      </c>
    </row>
    <row r="18" spans="1:10" ht="12.75">
      <c r="A18" s="295"/>
      <c r="B18" s="296"/>
      <c r="C18" s="295"/>
      <c r="D18" s="297"/>
      <c r="E18" s="297">
        <v>0</v>
      </c>
      <c r="F18" s="296"/>
      <c r="G18" s="298" t="s">
        <v>232</v>
      </c>
      <c r="H18" s="298" t="s">
        <v>233</v>
      </c>
      <c r="I18" s="298" t="s">
        <v>233</v>
      </c>
      <c r="J18" s="297">
        <f t="shared" si="0"/>
        <v>0</v>
      </c>
    </row>
    <row r="19" spans="1:10" ht="12.75">
      <c r="A19" s="295"/>
      <c r="B19" s="296"/>
      <c r="C19" s="295"/>
      <c r="D19" s="297"/>
      <c r="E19" s="297">
        <v>0</v>
      </c>
      <c r="F19" s="296"/>
      <c r="G19" s="298" t="s">
        <v>232</v>
      </c>
      <c r="H19" s="298" t="s">
        <v>233</v>
      </c>
      <c r="I19" s="298" t="s">
        <v>233</v>
      </c>
      <c r="J19" s="297">
        <f t="shared" si="0"/>
        <v>0</v>
      </c>
    </row>
    <row r="20" spans="1:10" ht="12.75">
      <c r="A20" s="295"/>
      <c r="B20" s="296"/>
      <c r="C20" s="295"/>
      <c r="D20" s="297"/>
      <c r="E20" s="297">
        <v>0</v>
      </c>
      <c r="F20" s="296"/>
      <c r="G20" s="298" t="s">
        <v>232</v>
      </c>
      <c r="H20" s="298" t="s">
        <v>233</v>
      </c>
      <c r="I20" s="298" t="s">
        <v>233</v>
      </c>
      <c r="J20" s="297">
        <f t="shared" si="0"/>
        <v>0</v>
      </c>
    </row>
    <row r="21" spans="1:10" ht="12.75">
      <c r="A21" s="295"/>
      <c r="B21" s="296"/>
      <c r="C21" s="295"/>
      <c r="D21" s="297"/>
      <c r="E21" s="297">
        <v>0</v>
      </c>
      <c r="F21" s="296"/>
      <c r="G21" s="298" t="s">
        <v>232</v>
      </c>
      <c r="H21" s="298" t="s">
        <v>233</v>
      </c>
      <c r="I21" s="298" t="s">
        <v>233</v>
      </c>
      <c r="J21" s="297">
        <f t="shared" si="0"/>
        <v>0</v>
      </c>
    </row>
    <row r="22" spans="1:10" ht="12.75">
      <c r="A22" s="295"/>
      <c r="B22" s="296"/>
      <c r="C22" s="295"/>
      <c r="D22" s="297"/>
      <c r="E22" s="297">
        <v>0</v>
      </c>
      <c r="F22" s="296"/>
      <c r="G22" s="298" t="s">
        <v>232</v>
      </c>
      <c r="H22" s="298" t="s">
        <v>233</v>
      </c>
      <c r="I22" s="298" t="s">
        <v>233</v>
      </c>
      <c r="J22" s="297">
        <f t="shared" si="0"/>
        <v>0</v>
      </c>
    </row>
    <row r="23" spans="1:10" ht="12.75">
      <c r="A23" s="295"/>
      <c r="B23" s="296"/>
      <c r="C23" s="295"/>
      <c r="D23" s="297"/>
      <c r="E23" s="297">
        <v>0</v>
      </c>
      <c r="F23" s="296"/>
      <c r="G23" s="298" t="s">
        <v>232</v>
      </c>
      <c r="H23" s="298" t="s">
        <v>233</v>
      </c>
      <c r="I23" s="298" t="s">
        <v>233</v>
      </c>
      <c r="J23" s="297">
        <f t="shared" si="0"/>
        <v>0</v>
      </c>
    </row>
    <row r="24" spans="1:10" ht="12.75">
      <c r="A24" s="295"/>
      <c r="B24" s="296"/>
      <c r="C24" s="295"/>
      <c r="D24" s="297"/>
      <c r="E24" s="297">
        <v>0</v>
      </c>
      <c r="F24" s="296"/>
      <c r="G24" s="298" t="s">
        <v>232</v>
      </c>
      <c r="H24" s="298" t="s">
        <v>233</v>
      </c>
      <c r="I24" s="298" t="s">
        <v>233</v>
      </c>
      <c r="J24" s="297">
        <f t="shared" si="0"/>
        <v>0</v>
      </c>
    </row>
    <row r="25" spans="1:10" ht="12.75">
      <c r="A25" s="295"/>
      <c r="B25" s="296"/>
      <c r="C25" s="295"/>
      <c r="D25" s="297"/>
      <c r="E25" s="297">
        <v>0</v>
      </c>
      <c r="F25" s="296"/>
      <c r="G25" s="298" t="s">
        <v>232</v>
      </c>
      <c r="H25" s="298" t="s">
        <v>233</v>
      </c>
      <c r="I25" s="298" t="s">
        <v>233</v>
      </c>
      <c r="J25" s="297">
        <f t="shared" si="0"/>
        <v>0</v>
      </c>
    </row>
    <row r="26" spans="1:10" ht="12.75">
      <c r="A26" s="295"/>
      <c r="B26" s="296"/>
      <c r="C26" s="295"/>
      <c r="D26" s="297"/>
      <c r="E26" s="297">
        <v>0</v>
      </c>
      <c r="F26" s="296"/>
      <c r="G26" s="298" t="s">
        <v>232</v>
      </c>
      <c r="H26" s="298" t="s">
        <v>233</v>
      </c>
      <c r="I26" s="298" t="s">
        <v>233</v>
      </c>
      <c r="J26" s="297">
        <f t="shared" si="0"/>
        <v>0</v>
      </c>
    </row>
    <row r="27" spans="1:10" ht="12.75">
      <c r="A27" s="295"/>
      <c r="B27" s="296"/>
      <c r="C27" s="295"/>
      <c r="D27" s="297"/>
      <c r="E27" s="297">
        <v>0</v>
      </c>
      <c r="F27" s="296"/>
      <c r="G27" s="298" t="s">
        <v>232</v>
      </c>
      <c r="H27" s="298" t="s">
        <v>233</v>
      </c>
      <c r="I27" s="298" t="s">
        <v>233</v>
      </c>
      <c r="J27" s="297">
        <f t="shared" si="0"/>
        <v>0</v>
      </c>
    </row>
    <row r="28" spans="1:10" ht="12.75">
      <c r="A28" s="295"/>
      <c r="B28" s="296"/>
      <c r="C28" s="295"/>
      <c r="D28" s="297"/>
      <c r="E28" s="297">
        <v>0</v>
      </c>
      <c r="F28" s="296"/>
      <c r="G28" s="298" t="s">
        <v>232</v>
      </c>
      <c r="H28" s="298" t="s">
        <v>233</v>
      </c>
      <c r="I28" s="298" t="s">
        <v>233</v>
      </c>
      <c r="J28" s="297">
        <f t="shared" si="0"/>
        <v>0</v>
      </c>
    </row>
    <row r="29" spans="1:10" ht="12.75">
      <c r="A29" s="295"/>
      <c r="B29" s="296"/>
      <c r="C29" s="295"/>
      <c r="D29" s="297"/>
      <c r="E29" s="297">
        <v>0</v>
      </c>
      <c r="F29" s="296"/>
      <c r="G29" s="298" t="s">
        <v>232</v>
      </c>
      <c r="H29" s="298" t="s">
        <v>233</v>
      </c>
      <c r="I29" s="298" t="s">
        <v>233</v>
      </c>
      <c r="J29" s="297">
        <f t="shared" si="0"/>
        <v>0</v>
      </c>
    </row>
    <row r="30" spans="1:10" ht="12.75">
      <c r="A30" s="295"/>
      <c r="B30" s="296"/>
      <c r="C30" s="295"/>
      <c r="D30" s="297"/>
      <c r="E30" s="297">
        <v>0</v>
      </c>
      <c r="F30" s="296"/>
      <c r="G30" s="298" t="s">
        <v>232</v>
      </c>
      <c r="H30" s="298" t="s">
        <v>233</v>
      </c>
      <c r="I30" s="298" t="s">
        <v>233</v>
      </c>
      <c r="J30" s="297">
        <f t="shared" si="0"/>
        <v>0</v>
      </c>
    </row>
    <row r="31" spans="1:10" ht="12.75">
      <c r="A31" s="295"/>
      <c r="B31" s="296"/>
      <c r="C31" s="295"/>
      <c r="D31" s="297"/>
      <c r="E31" s="297">
        <v>0</v>
      </c>
      <c r="F31" s="296"/>
      <c r="G31" s="298" t="s">
        <v>232</v>
      </c>
      <c r="H31" s="298" t="s">
        <v>233</v>
      </c>
      <c r="I31" s="298" t="s">
        <v>233</v>
      </c>
      <c r="J31" s="297">
        <f t="shared" si="0"/>
        <v>0</v>
      </c>
    </row>
    <row r="32" spans="1:10" ht="12.75">
      <c r="A32" s="295"/>
      <c r="B32" s="296"/>
      <c r="C32" s="295"/>
      <c r="D32" s="297"/>
      <c r="E32" s="297">
        <v>0</v>
      </c>
      <c r="F32" s="296"/>
      <c r="G32" s="298" t="s">
        <v>232</v>
      </c>
      <c r="H32" s="298" t="s">
        <v>233</v>
      </c>
      <c r="I32" s="298" t="s">
        <v>233</v>
      </c>
      <c r="J32" s="297">
        <f t="shared" si="0"/>
        <v>0</v>
      </c>
    </row>
    <row r="33" spans="1:10" ht="12.75">
      <c r="A33" s="295"/>
      <c r="B33" s="296"/>
      <c r="C33" s="295"/>
      <c r="D33" s="297"/>
      <c r="E33" s="297">
        <v>0</v>
      </c>
      <c r="F33" s="296"/>
      <c r="G33" s="298" t="s">
        <v>232</v>
      </c>
      <c r="H33" s="298" t="s">
        <v>233</v>
      </c>
      <c r="I33" s="298" t="s">
        <v>233</v>
      </c>
      <c r="J33" s="297">
        <f t="shared" si="0"/>
        <v>0</v>
      </c>
    </row>
    <row r="34" spans="1:10" ht="12.75">
      <c r="A34" s="295"/>
      <c r="B34" s="296"/>
      <c r="C34" s="295"/>
      <c r="D34" s="297"/>
      <c r="E34" s="297">
        <v>0</v>
      </c>
      <c r="F34" s="296"/>
      <c r="G34" s="298" t="s">
        <v>232</v>
      </c>
      <c r="H34" s="298" t="s">
        <v>233</v>
      </c>
      <c r="I34" s="298" t="s">
        <v>233</v>
      </c>
      <c r="J34" s="297">
        <f t="shared" si="0"/>
        <v>0</v>
      </c>
    </row>
    <row r="35" spans="1:10" ht="12.75">
      <c r="A35" s="295"/>
      <c r="B35" s="296"/>
      <c r="C35" s="295"/>
      <c r="D35" s="297"/>
      <c r="E35" s="297">
        <v>0</v>
      </c>
      <c r="F35" s="296"/>
      <c r="G35" s="298" t="s">
        <v>232</v>
      </c>
      <c r="H35" s="298" t="s">
        <v>233</v>
      </c>
      <c r="I35" s="298" t="s">
        <v>233</v>
      </c>
      <c r="J35" s="297">
        <f t="shared" si="0"/>
        <v>0</v>
      </c>
    </row>
    <row r="36" spans="1:10" ht="12.75">
      <c r="A36" s="295"/>
      <c r="B36" s="296"/>
      <c r="C36" s="295"/>
      <c r="D36" s="297"/>
      <c r="E36" s="297">
        <v>0</v>
      </c>
      <c r="F36" s="296"/>
      <c r="G36" s="298" t="s">
        <v>232</v>
      </c>
      <c r="H36" s="298" t="s">
        <v>233</v>
      </c>
      <c r="I36" s="298" t="s">
        <v>233</v>
      </c>
      <c r="J36" s="297">
        <f aca="true" t="shared" si="1" ref="J36:J51">SUM(E34*1.9417)</f>
        <v>0</v>
      </c>
    </row>
    <row r="37" spans="1:10" ht="12.75">
      <c r="A37" s="295"/>
      <c r="B37" s="296"/>
      <c r="C37" s="295"/>
      <c r="D37" s="297"/>
      <c r="E37" s="297">
        <v>0</v>
      </c>
      <c r="F37" s="296"/>
      <c r="G37" s="298" t="s">
        <v>232</v>
      </c>
      <c r="H37" s="298" t="s">
        <v>233</v>
      </c>
      <c r="I37" s="298" t="s">
        <v>233</v>
      </c>
      <c r="J37" s="297">
        <f t="shared" si="1"/>
        <v>0</v>
      </c>
    </row>
    <row r="38" spans="1:10" ht="12.75">
      <c r="A38" s="295"/>
      <c r="B38" s="296"/>
      <c r="C38" s="295"/>
      <c r="D38" s="297"/>
      <c r="E38" s="297">
        <v>0</v>
      </c>
      <c r="F38" s="296"/>
      <c r="G38" s="298" t="s">
        <v>232</v>
      </c>
      <c r="H38" s="298" t="s">
        <v>233</v>
      </c>
      <c r="I38" s="298" t="s">
        <v>233</v>
      </c>
      <c r="J38" s="297">
        <f t="shared" si="1"/>
        <v>0</v>
      </c>
    </row>
    <row r="39" spans="1:10" ht="12.75">
      <c r="A39" s="295"/>
      <c r="B39" s="296"/>
      <c r="C39" s="295"/>
      <c r="D39" s="297"/>
      <c r="E39" s="297">
        <v>0</v>
      </c>
      <c r="F39" s="296"/>
      <c r="G39" s="298" t="s">
        <v>232</v>
      </c>
      <c r="H39" s="298" t="s">
        <v>233</v>
      </c>
      <c r="I39" s="298" t="s">
        <v>233</v>
      </c>
      <c r="J39" s="297">
        <f t="shared" si="1"/>
        <v>0</v>
      </c>
    </row>
    <row r="40" spans="1:10" ht="12.75">
      <c r="A40" s="295"/>
      <c r="B40" s="296"/>
      <c r="C40" s="295"/>
      <c r="D40" s="297"/>
      <c r="E40" s="297">
        <v>0</v>
      </c>
      <c r="F40" s="296"/>
      <c r="G40" s="298" t="s">
        <v>232</v>
      </c>
      <c r="H40" s="298" t="s">
        <v>233</v>
      </c>
      <c r="I40" s="298" t="s">
        <v>233</v>
      </c>
      <c r="J40" s="297">
        <f t="shared" si="1"/>
        <v>0</v>
      </c>
    </row>
    <row r="41" spans="1:10" ht="12.75">
      <c r="A41" s="295"/>
      <c r="B41" s="296"/>
      <c r="C41" s="295"/>
      <c r="D41" s="297"/>
      <c r="E41" s="297">
        <v>0</v>
      </c>
      <c r="F41" s="296"/>
      <c r="G41" s="298" t="s">
        <v>232</v>
      </c>
      <c r="H41" s="298" t="s">
        <v>233</v>
      </c>
      <c r="I41" s="298" t="s">
        <v>233</v>
      </c>
      <c r="J41" s="297">
        <f t="shared" si="1"/>
        <v>0</v>
      </c>
    </row>
    <row r="42" spans="1:10" ht="12.75">
      <c r="A42" s="295"/>
      <c r="B42" s="296"/>
      <c r="C42" s="295"/>
      <c r="D42" s="297"/>
      <c r="E42" s="297">
        <v>0</v>
      </c>
      <c r="F42" s="296"/>
      <c r="G42" s="298" t="s">
        <v>232</v>
      </c>
      <c r="H42" s="298" t="s">
        <v>233</v>
      </c>
      <c r="I42" s="298" t="s">
        <v>233</v>
      </c>
      <c r="J42" s="297">
        <f t="shared" si="1"/>
        <v>0</v>
      </c>
    </row>
    <row r="43" spans="1:10" ht="12.75">
      <c r="A43" s="295"/>
      <c r="B43" s="296"/>
      <c r="C43" s="295"/>
      <c r="D43" s="297"/>
      <c r="E43" s="297">
        <v>0</v>
      </c>
      <c r="F43" s="296"/>
      <c r="G43" s="298" t="s">
        <v>232</v>
      </c>
      <c r="H43" s="298" t="s">
        <v>233</v>
      </c>
      <c r="I43" s="298" t="s">
        <v>233</v>
      </c>
      <c r="J43" s="297">
        <f t="shared" si="1"/>
        <v>0</v>
      </c>
    </row>
    <row r="44" spans="1:10" ht="12.75">
      <c r="A44" s="295"/>
      <c r="B44" s="296"/>
      <c r="C44" s="295"/>
      <c r="D44" s="297"/>
      <c r="E44" s="297">
        <v>0</v>
      </c>
      <c r="F44" s="296"/>
      <c r="G44" s="298" t="s">
        <v>232</v>
      </c>
      <c r="H44" s="298" t="s">
        <v>233</v>
      </c>
      <c r="I44" s="298" t="s">
        <v>233</v>
      </c>
      <c r="J44" s="297">
        <f t="shared" si="1"/>
        <v>0</v>
      </c>
    </row>
    <row r="45" spans="1:10" ht="12.75">
      <c r="A45" s="295"/>
      <c r="B45" s="296"/>
      <c r="C45" s="295"/>
      <c r="D45" s="297"/>
      <c r="E45" s="297">
        <v>0</v>
      </c>
      <c r="F45" s="296"/>
      <c r="G45" s="298" t="s">
        <v>232</v>
      </c>
      <c r="H45" s="298" t="s">
        <v>233</v>
      </c>
      <c r="I45" s="298" t="s">
        <v>233</v>
      </c>
      <c r="J45" s="297">
        <f t="shared" si="1"/>
        <v>0</v>
      </c>
    </row>
    <row r="46" spans="1:10" ht="12.75">
      <c r="A46" s="295"/>
      <c r="B46" s="296"/>
      <c r="C46" s="295"/>
      <c r="D46" s="297"/>
      <c r="E46" s="297">
        <v>0</v>
      </c>
      <c r="F46" s="296"/>
      <c r="G46" s="298" t="s">
        <v>232</v>
      </c>
      <c r="H46" s="298" t="s">
        <v>233</v>
      </c>
      <c r="I46" s="298" t="s">
        <v>233</v>
      </c>
      <c r="J46" s="297">
        <f t="shared" si="1"/>
        <v>0</v>
      </c>
    </row>
    <row r="47" spans="1:10" ht="12.75">
      <c r="A47" s="295"/>
      <c r="B47" s="296"/>
      <c r="C47" s="295"/>
      <c r="D47" s="297"/>
      <c r="E47" s="297">
        <v>0</v>
      </c>
      <c r="F47" s="296"/>
      <c r="G47" s="298" t="s">
        <v>232</v>
      </c>
      <c r="H47" s="298" t="s">
        <v>233</v>
      </c>
      <c r="I47" s="298" t="s">
        <v>233</v>
      </c>
      <c r="J47" s="297">
        <f t="shared" si="1"/>
        <v>0</v>
      </c>
    </row>
    <row r="48" spans="1:10" ht="12.75">
      <c r="A48" s="295"/>
      <c r="B48" s="296"/>
      <c r="C48" s="295"/>
      <c r="D48" s="297"/>
      <c r="E48" s="297">
        <v>0</v>
      </c>
      <c r="F48" s="296"/>
      <c r="G48" s="298" t="s">
        <v>232</v>
      </c>
      <c r="H48" s="298" t="s">
        <v>233</v>
      </c>
      <c r="I48" s="298" t="s">
        <v>233</v>
      </c>
      <c r="J48" s="297">
        <f t="shared" si="1"/>
        <v>0</v>
      </c>
    </row>
    <row r="49" spans="1:10" ht="12.75">
      <c r="A49" s="295"/>
      <c r="B49" s="296"/>
      <c r="C49" s="295"/>
      <c r="D49" s="297"/>
      <c r="E49" s="297">
        <v>0</v>
      </c>
      <c r="F49" s="296"/>
      <c r="G49" s="298" t="s">
        <v>232</v>
      </c>
      <c r="H49" s="298" t="s">
        <v>233</v>
      </c>
      <c r="I49" s="298" t="s">
        <v>233</v>
      </c>
      <c r="J49" s="297">
        <f t="shared" si="1"/>
        <v>0</v>
      </c>
    </row>
    <row r="50" spans="1:10" ht="12.75">
      <c r="A50" s="295"/>
      <c r="B50" s="296"/>
      <c r="C50" s="295"/>
      <c r="D50" s="297"/>
      <c r="E50" s="297">
        <v>0</v>
      </c>
      <c r="F50" s="296"/>
      <c r="G50" s="298" t="s">
        <v>232</v>
      </c>
      <c r="H50" s="298" t="s">
        <v>233</v>
      </c>
      <c r="I50" s="298" t="s">
        <v>233</v>
      </c>
      <c r="J50" s="297">
        <f t="shared" si="1"/>
        <v>0</v>
      </c>
    </row>
    <row r="51" spans="1:10" ht="12.75">
      <c r="A51" s="295"/>
      <c r="B51" s="296"/>
      <c r="C51" s="295"/>
      <c r="D51" s="297"/>
      <c r="E51" s="297">
        <v>0</v>
      </c>
      <c r="F51" s="296"/>
      <c r="G51" s="298" t="s">
        <v>232</v>
      </c>
      <c r="H51" s="298" t="s">
        <v>233</v>
      </c>
      <c r="I51" s="298" t="s">
        <v>233</v>
      </c>
      <c r="J51" s="297">
        <f t="shared" si="1"/>
        <v>0</v>
      </c>
    </row>
    <row r="52" spans="1:10" ht="12.75">
      <c r="A52" s="295"/>
      <c r="B52" s="296"/>
      <c r="C52" s="295"/>
      <c r="D52" s="297"/>
      <c r="E52" s="297">
        <v>0</v>
      </c>
      <c r="F52" s="296"/>
      <c r="G52" s="298" t="s">
        <v>232</v>
      </c>
      <c r="H52" s="298" t="s">
        <v>233</v>
      </c>
      <c r="I52" s="298" t="s">
        <v>233</v>
      </c>
      <c r="J52" s="297">
        <f>SUM(E50*1.9417)</f>
        <v>0</v>
      </c>
    </row>
    <row r="53" spans="1:10" ht="12.75">
      <c r="A53" s="295"/>
      <c r="B53" s="296"/>
      <c r="C53" s="295"/>
      <c r="D53" s="297"/>
      <c r="E53" s="297">
        <v>0</v>
      </c>
      <c r="F53" s="296"/>
      <c r="G53" s="298" t="s">
        <v>232</v>
      </c>
      <c r="H53" s="298" t="s">
        <v>233</v>
      </c>
      <c r="I53" s="298" t="s">
        <v>233</v>
      </c>
      <c r="J53" s="297">
        <f>SUM(E51*1.9417)</f>
        <v>0</v>
      </c>
    </row>
    <row r="54" spans="1:10" ht="12.75">
      <c r="A54" s="295"/>
      <c r="B54" s="296"/>
      <c r="C54" s="295"/>
      <c r="D54" s="297"/>
      <c r="E54" s="297">
        <v>0</v>
      </c>
      <c r="F54" s="296"/>
      <c r="G54" s="298" t="s">
        <v>232</v>
      </c>
      <c r="H54" s="298" t="s">
        <v>233</v>
      </c>
      <c r="I54" s="298" t="s">
        <v>233</v>
      </c>
      <c r="J54" s="297">
        <f>SUM(E52*1.9417)</f>
        <v>0</v>
      </c>
    </row>
    <row r="55" spans="1:10" ht="12.75">
      <c r="A55" s="295"/>
      <c r="B55" s="296"/>
      <c r="C55" s="295"/>
      <c r="D55" s="297"/>
      <c r="E55" s="297">
        <v>0</v>
      </c>
      <c r="F55" s="296"/>
      <c r="G55" s="298" t="s">
        <v>232</v>
      </c>
      <c r="H55" s="298" t="s">
        <v>233</v>
      </c>
      <c r="I55" s="298" t="s">
        <v>233</v>
      </c>
      <c r="J55" s="297">
        <f>SUM(E53*1.9417)</f>
        <v>0</v>
      </c>
    </row>
    <row r="56" spans="1:19" ht="12.75">
      <c r="A56" s="295"/>
      <c r="B56" s="296"/>
      <c r="C56" s="295"/>
      <c r="D56" s="297"/>
      <c r="E56" s="297">
        <v>0</v>
      </c>
      <c r="F56" s="296"/>
      <c r="G56" s="298" t="s">
        <v>232</v>
      </c>
      <c r="H56" s="298" t="s">
        <v>233</v>
      </c>
      <c r="I56" s="298" t="s">
        <v>233</v>
      </c>
      <c r="Q56" s="299"/>
      <c r="R56" s="299"/>
      <c r="S56" s="299"/>
    </row>
    <row r="57" spans="1:9" ht="12.75">
      <c r="A57" s="295"/>
      <c r="B57" s="296"/>
      <c r="C57" s="295"/>
      <c r="D57" s="297"/>
      <c r="E57" s="297">
        <v>0</v>
      </c>
      <c r="F57" s="296"/>
      <c r="G57" s="298" t="s">
        <v>232</v>
      </c>
      <c r="H57" s="298" t="s">
        <v>233</v>
      </c>
      <c r="I57" s="298" t="s">
        <v>233</v>
      </c>
    </row>
    <row r="58" spans="1:9" ht="12.75">
      <c r="A58" s="295"/>
      <c r="B58" s="296"/>
      <c r="C58" s="295"/>
      <c r="D58" s="297"/>
      <c r="E58" s="297">
        <v>0</v>
      </c>
      <c r="F58" s="296"/>
      <c r="G58" s="298" t="s">
        <v>232</v>
      </c>
      <c r="H58" s="298" t="s">
        <v>233</v>
      </c>
      <c r="I58" s="298" t="s">
        <v>233</v>
      </c>
    </row>
    <row r="59" spans="1:9" ht="12.75">
      <c r="A59" s="295"/>
      <c r="B59" s="296"/>
      <c r="C59" s="295"/>
      <c r="D59" s="297"/>
      <c r="E59" s="297">
        <v>0</v>
      </c>
      <c r="F59" s="296"/>
      <c r="G59" s="298" t="s">
        <v>232</v>
      </c>
      <c r="H59" s="298" t="s">
        <v>233</v>
      </c>
      <c r="I59" s="298" t="s">
        <v>233</v>
      </c>
    </row>
    <row r="60" spans="1:9" ht="12.75">
      <c r="A60" s="295"/>
      <c r="B60" s="296"/>
      <c r="C60" s="295"/>
      <c r="D60" s="297"/>
      <c r="E60" s="297">
        <v>0</v>
      </c>
      <c r="F60" s="296"/>
      <c r="G60" s="298" t="s">
        <v>232</v>
      </c>
      <c r="H60" s="298" t="s">
        <v>233</v>
      </c>
      <c r="I60" s="298" t="s">
        <v>233</v>
      </c>
    </row>
    <row r="61" spans="1:9" ht="12.75">
      <c r="A61" s="300" t="s">
        <v>9</v>
      </c>
      <c r="B61" s="296"/>
      <c r="C61" s="295"/>
      <c r="D61" s="297">
        <f>SUM(D10:D60)</f>
        <v>3200</v>
      </c>
      <c r="E61" s="297">
        <f>SUM(E10:E60)</f>
        <v>0</v>
      </c>
      <c r="F61" s="296"/>
      <c r="G61" s="297">
        <f>SUM(G10:G60)</f>
        <v>0</v>
      </c>
      <c r="H61" s="297">
        <f>SUM(H10:H60)</f>
        <v>0</v>
      </c>
      <c r="I61" s="297">
        <f>SUM(I10:I60)</f>
        <v>0</v>
      </c>
    </row>
    <row r="63" ht="12.75">
      <c r="A63" s="281" t="s">
        <v>91</v>
      </c>
    </row>
    <row r="65" ht="12.75">
      <c r="A65" s="281" t="s">
        <v>132</v>
      </c>
    </row>
    <row r="66" ht="12.75">
      <c r="A66" s="281" t="s">
        <v>133</v>
      </c>
    </row>
  </sheetData>
  <printOptions/>
  <pageMargins left="0.5511811023622047" right="0.5511811023622047" top="0.984251968503937" bottom="0.5905511811023623" header="0.5118110236220472" footer="0.5118110236220472"/>
  <pageSetup fitToHeight="1" fitToWidth="1" horizontalDpi="600" verticalDpi="600" orientation="landscape" paperSize="9" scale="6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00390625" style="322" customWidth="1"/>
    <col min="2" max="2" width="4.7109375" style="322" customWidth="1"/>
    <col min="3" max="3" width="12.8515625" style="322" customWidth="1"/>
    <col min="4" max="4" width="15.421875" style="322" customWidth="1"/>
    <col min="5" max="5" width="14.421875" style="322" customWidth="1"/>
    <col min="6" max="6" width="14.57421875" style="322" customWidth="1"/>
    <col min="7" max="7" width="13.140625" style="322" customWidth="1"/>
    <col min="8" max="9" width="14.421875" style="322" customWidth="1"/>
    <col min="10" max="10" width="19.28125" style="322" customWidth="1"/>
    <col min="11" max="11" width="14.421875" style="322" hidden="1" customWidth="1"/>
    <col min="12" max="12" width="14.421875" style="322" customWidth="1"/>
    <col min="13" max="13" width="15.28125" style="322" customWidth="1"/>
    <col min="14" max="14" width="13.00390625" style="322" customWidth="1"/>
    <col min="15" max="16" width="10.7109375" style="322" customWidth="1"/>
    <col min="17" max="17" width="10.28125" style="322" customWidth="1"/>
    <col min="18" max="18" width="10.57421875" style="322" customWidth="1"/>
    <col min="19" max="19" width="11.421875" style="322" customWidth="1"/>
    <col min="20" max="21" width="10.7109375" style="322" customWidth="1"/>
    <col min="22" max="16384" width="9.140625" style="322" customWidth="1"/>
  </cols>
  <sheetData>
    <row r="1" spans="1:7" ht="26.25">
      <c r="A1" s="320" t="s">
        <v>259</v>
      </c>
      <c r="B1" s="321"/>
      <c r="G1" s="321"/>
    </row>
    <row r="2" ht="18">
      <c r="A2" s="323"/>
    </row>
    <row r="3" spans="1:10" ht="18">
      <c r="A3" s="321" t="s">
        <v>0</v>
      </c>
      <c r="B3" s="324"/>
      <c r="C3" s="325"/>
      <c r="D3" s="325"/>
      <c r="E3" s="325"/>
      <c r="F3" s="325"/>
      <c r="G3" s="325"/>
      <c r="H3" s="326"/>
      <c r="I3" s="324"/>
      <c r="J3" s="326"/>
    </row>
    <row r="4" spans="1:13" ht="18">
      <c r="A4" s="321" t="s">
        <v>1</v>
      </c>
      <c r="B4" s="324"/>
      <c r="C4" s="325"/>
      <c r="D4" s="325"/>
      <c r="E4" s="325"/>
      <c r="F4" s="325"/>
      <c r="G4" s="325"/>
      <c r="H4" s="326"/>
      <c r="I4" s="326"/>
      <c r="J4" s="326"/>
      <c r="K4" s="327"/>
      <c r="M4" s="326"/>
    </row>
    <row r="5" spans="1:13" ht="15">
      <c r="A5" s="325"/>
      <c r="B5" s="325"/>
      <c r="C5" s="325"/>
      <c r="D5" s="325"/>
      <c r="E5" s="325"/>
      <c r="F5" s="325"/>
      <c r="G5" s="325"/>
      <c r="M5" s="326"/>
    </row>
    <row r="6" spans="1:8" ht="12.75">
      <c r="A6" s="328" t="s">
        <v>260</v>
      </c>
      <c r="B6" s="328"/>
      <c r="C6" s="328" t="s">
        <v>195</v>
      </c>
      <c r="D6" s="328" t="s">
        <v>195</v>
      </c>
      <c r="E6" s="328" t="s">
        <v>36</v>
      </c>
      <c r="F6" s="328" t="s">
        <v>12</v>
      </c>
      <c r="G6" s="329" t="s">
        <v>261</v>
      </c>
      <c r="H6" s="329" t="s">
        <v>13</v>
      </c>
    </row>
    <row r="7" spans="1:8" ht="12.75">
      <c r="A7" s="330" t="s">
        <v>42</v>
      </c>
      <c r="B7" s="330"/>
      <c r="C7" s="330" t="s">
        <v>262</v>
      </c>
      <c r="D7" s="330" t="s">
        <v>263</v>
      </c>
      <c r="E7" s="330" t="s">
        <v>13</v>
      </c>
      <c r="F7" s="330" t="s">
        <v>8</v>
      </c>
      <c r="G7" s="331" t="s">
        <v>264</v>
      </c>
      <c r="H7" s="331" t="s">
        <v>261</v>
      </c>
    </row>
    <row r="8" spans="1:8" ht="12.75">
      <c r="A8" s="332"/>
      <c r="B8" s="332"/>
      <c r="C8" s="332" t="s">
        <v>5</v>
      </c>
      <c r="D8" s="332" t="s">
        <v>265</v>
      </c>
      <c r="E8" s="332" t="s">
        <v>14</v>
      </c>
      <c r="F8" s="332"/>
      <c r="G8" s="333"/>
      <c r="H8" s="333" t="s">
        <v>262</v>
      </c>
    </row>
    <row r="9" spans="1:8" ht="12.75">
      <c r="A9" s="334"/>
      <c r="B9" s="334"/>
      <c r="C9" s="334"/>
      <c r="D9" s="334"/>
      <c r="E9" s="335" t="s">
        <v>266</v>
      </c>
      <c r="F9" s="335" t="s">
        <v>267</v>
      </c>
      <c r="G9" s="335" t="s">
        <v>268</v>
      </c>
      <c r="H9" s="336" t="s">
        <v>269</v>
      </c>
    </row>
    <row r="10" spans="1:8" ht="12.75">
      <c r="A10" s="337" t="s">
        <v>270</v>
      </c>
      <c r="B10" s="337" t="s">
        <v>271</v>
      </c>
      <c r="C10" s="338"/>
      <c r="D10" s="337"/>
      <c r="E10" s="631">
        <f>'Car - Statutory Formula Method'!O65</f>
        <v>4256.8493150684935</v>
      </c>
      <c r="F10" s="631">
        <f>'Car - Statutory Formula Method'!P65</f>
        <v>2000</v>
      </c>
      <c r="G10" s="632"/>
      <c r="H10" s="631">
        <f>IF((E10-F10-G10)&lt;0,0,(E10-F10-G10))</f>
        <v>2256.8493150684935</v>
      </c>
    </row>
    <row r="11" spans="1:8" ht="12.75">
      <c r="A11" s="337" t="s">
        <v>272</v>
      </c>
      <c r="B11" s="337" t="s">
        <v>273</v>
      </c>
      <c r="C11" s="338"/>
      <c r="D11" s="337"/>
      <c r="E11" s="631">
        <f>'Car - Operating Cost Method'!Q61</f>
        <v>7104.643835616438</v>
      </c>
      <c r="F11" s="631">
        <f>'Car - Operating Cost Method'!R61</f>
        <v>2000</v>
      </c>
      <c r="G11" s="632"/>
      <c r="H11" s="631">
        <f>IF((E11-F11-G11)&lt;0,0,(E11-F11-G11))</f>
        <v>5104.643835616438</v>
      </c>
    </row>
    <row r="12" spans="1:8" ht="12.75">
      <c r="A12" s="337" t="s">
        <v>172</v>
      </c>
      <c r="B12" s="337" t="s">
        <v>274</v>
      </c>
      <c r="C12" s="339"/>
      <c r="E12" s="631">
        <f>SUM(Loan!I55-Loan!H55)</f>
        <v>3096.5753424657532</v>
      </c>
      <c r="F12" s="633"/>
      <c r="G12" s="634">
        <f>Loan!N55</f>
        <v>2912.5753424657532</v>
      </c>
      <c r="H12" s="631">
        <f>IF((E12-F12-G12)&lt;0,0,(E12-F12-G12))</f>
        <v>184</v>
      </c>
    </row>
    <row r="13" spans="1:8" ht="12.75">
      <c r="A13" s="337" t="s">
        <v>275</v>
      </c>
      <c r="B13" s="337" t="s">
        <v>276</v>
      </c>
      <c r="C13" s="339"/>
      <c r="D13" s="337"/>
      <c r="E13" s="631">
        <f>'Debt Waiver'!E61</f>
        <v>3200</v>
      </c>
      <c r="F13" s="633"/>
      <c r="G13" s="632"/>
      <c r="H13" s="631">
        <f aca="true" t="shared" si="0" ref="H13:H23">IF((E13-F13-G13)&lt;0,0,(E13-F13-G13))</f>
        <v>3200</v>
      </c>
    </row>
    <row r="14" spans="1:8" ht="12.75">
      <c r="A14" s="337" t="s">
        <v>277</v>
      </c>
      <c r="B14" s="337" t="s">
        <v>278</v>
      </c>
      <c r="C14" s="339"/>
      <c r="D14" s="337"/>
      <c r="E14" s="631">
        <f>'Expense Payment'!E61</f>
        <v>3200</v>
      </c>
      <c r="F14" s="631">
        <f>'Expense Payment'!L61</f>
        <v>100</v>
      </c>
      <c r="G14" s="634">
        <f>SUM('Expense Payment'!K61+'Expense Payment'!N61)</f>
        <v>2330</v>
      </c>
      <c r="H14" s="631">
        <f t="shared" si="0"/>
        <v>770</v>
      </c>
    </row>
    <row r="15" spans="1:8" ht="12.75">
      <c r="A15" s="337" t="s">
        <v>184</v>
      </c>
      <c r="B15" s="337" t="s">
        <v>279</v>
      </c>
      <c r="C15" s="338"/>
      <c r="D15" s="337"/>
      <c r="E15" s="631">
        <f>Housing!K61</f>
        <v>8766.438356164384</v>
      </c>
      <c r="F15" s="631">
        <f>Housing!L61</f>
        <v>200</v>
      </c>
      <c r="G15" s="632"/>
      <c r="H15" s="631">
        <f t="shared" si="0"/>
        <v>8566.438356164384</v>
      </c>
    </row>
    <row r="16" spans="1:8" ht="12.75">
      <c r="A16" s="337" t="s">
        <v>280</v>
      </c>
      <c r="B16" s="337" t="s">
        <v>281</v>
      </c>
      <c r="C16" s="334"/>
      <c r="D16" s="337"/>
      <c r="E16" s="631">
        <f>LAFHA!O51</f>
        <v>29076</v>
      </c>
      <c r="F16" s="633"/>
      <c r="G16" s="632"/>
      <c r="H16" s="631">
        <f t="shared" si="0"/>
        <v>29076</v>
      </c>
    </row>
    <row r="17" spans="1:8" ht="12.75">
      <c r="A17" s="557" t="s">
        <v>333</v>
      </c>
      <c r="B17" s="337" t="s">
        <v>282</v>
      </c>
      <c r="C17" s="334"/>
      <c r="D17" s="337"/>
      <c r="E17" s="631">
        <f>'Airline Transport'!N61</f>
        <v>1125</v>
      </c>
      <c r="F17" s="631">
        <f>'Airline Transport'!O61</f>
        <v>200</v>
      </c>
      <c r="G17" s="634">
        <f>SUM('Airline Transport'!K61+'Airline Transport'!Q61)</f>
        <v>597.5</v>
      </c>
      <c r="H17" s="631">
        <f t="shared" si="0"/>
        <v>327.5</v>
      </c>
    </row>
    <row r="18" spans="1:8" ht="12.75">
      <c r="A18" s="337" t="s">
        <v>283</v>
      </c>
      <c r="B18" s="337" t="s">
        <v>284</v>
      </c>
      <c r="C18" s="334"/>
      <c r="D18" s="337"/>
      <c r="E18" s="631">
        <f>Board!G61</f>
        <v>1920</v>
      </c>
      <c r="F18" s="631">
        <f>Board!H61</f>
        <v>700</v>
      </c>
      <c r="G18" s="634">
        <f>Board!I61</f>
        <v>150</v>
      </c>
      <c r="H18" s="631">
        <f t="shared" si="0"/>
        <v>1070</v>
      </c>
    </row>
    <row r="19" spans="1:8" ht="12.75">
      <c r="A19" s="337" t="s">
        <v>146</v>
      </c>
      <c r="B19" s="337" t="s">
        <v>285</v>
      </c>
      <c r="C19" s="334"/>
      <c r="D19" s="337"/>
      <c r="E19" s="631">
        <f>Property!M61</f>
        <v>3650</v>
      </c>
      <c r="F19" s="631">
        <f>Property!O61</f>
        <v>300</v>
      </c>
      <c r="G19" s="634">
        <f>SUM(Property!N61+Property!Q61)</f>
        <v>830</v>
      </c>
      <c r="H19" s="631">
        <f t="shared" si="0"/>
        <v>2520</v>
      </c>
    </row>
    <row r="20" spans="1:8" ht="12.75">
      <c r="A20" s="337" t="s">
        <v>286</v>
      </c>
      <c r="B20" s="337" t="s">
        <v>287</v>
      </c>
      <c r="C20" s="334"/>
      <c r="D20" s="334"/>
      <c r="E20" s="631">
        <f>'Tax Exempt Body Entertainment'!G61</f>
        <v>2470</v>
      </c>
      <c r="F20" s="633"/>
      <c r="G20" s="632"/>
      <c r="H20" s="631">
        <f t="shared" si="0"/>
        <v>2470</v>
      </c>
    </row>
    <row r="21" spans="1:8" ht="12.75">
      <c r="A21" s="337" t="s">
        <v>288</v>
      </c>
      <c r="B21" s="337" t="s">
        <v>289</v>
      </c>
      <c r="C21" s="334"/>
      <c r="D21" s="334"/>
      <c r="E21" s="631">
        <f>Residual!O61</f>
        <v>2500</v>
      </c>
      <c r="F21" s="631">
        <f>Residual!P61</f>
        <v>200</v>
      </c>
      <c r="G21" s="634">
        <f>SUM(Residual!K61+Residual!R61)</f>
        <v>2195</v>
      </c>
      <c r="H21" s="631">
        <f t="shared" si="0"/>
        <v>105</v>
      </c>
    </row>
    <row r="22" spans="1:8" ht="12.75">
      <c r="A22" s="337" t="s">
        <v>290</v>
      </c>
      <c r="B22" s="337" t="s">
        <v>291</v>
      </c>
      <c r="C22" s="334"/>
      <c r="D22" s="337"/>
      <c r="E22" s="631">
        <f>'Car Parking'!Q61</f>
        <v>5055.900821917809</v>
      </c>
      <c r="F22" s="631">
        <f>'Car Parking'!R61</f>
        <v>300</v>
      </c>
      <c r="G22" s="632"/>
      <c r="H22" s="631">
        <f t="shared" si="0"/>
        <v>4755.900821917809</v>
      </c>
    </row>
    <row r="23" spans="1:8" ht="12.75">
      <c r="A23" s="337" t="s">
        <v>292</v>
      </c>
      <c r="B23" s="337" t="s">
        <v>293</v>
      </c>
      <c r="C23" s="334"/>
      <c r="D23" s="334"/>
      <c r="E23" s="631">
        <f>'Meal Entertainment'!G61</f>
        <v>225</v>
      </c>
      <c r="F23" s="633"/>
      <c r="G23" s="632"/>
      <c r="H23" s="631">
        <f t="shared" si="0"/>
        <v>225</v>
      </c>
    </row>
    <row r="25" spans="4:8" ht="12.75">
      <c r="D25" s="640" t="s">
        <v>294</v>
      </c>
      <c r="H25" s="631">
        <f>SUM(H10:H23)</f>
        <v>60631.33232876712</v>
      </c>
    </row>
    <row r="26" ht="12.75">
      <c r="D26" s="640" t="s">
        <v>295</v>
      </c>
    </row>
    <row r="27" ht="12.75">
      <c r="D27" s="640"/>
    </row>
    <row r="28" spans="4:8" ht="12.75">
      <c r="D28" s="640" t="s">
        <v>296</v>
      </c>
      <c r="H28"/>
    </row>
    <row r="29" spans="4:8" ht="12.75">
      <c r="D29" s="640"/>
      <c r="H29" s="340"/>
    </row>
    <row r="30" spans="4:8" ht="12.75">
      <c r="D30" s="640" t="s">
        <v>297</v>
      </c>
      <c r="F30" s="631">
        <f>SUM('Car - Statutory Formula Method'!X13+'Car - Operating Cost Method'!Z9+'Expense Payment'!V8+Property!Z8+Residual!Z8+'Meal Entertainment'!O7+'Tax Exempt Body Entertainment'!O7+'Car Parking'!Z8+'Airline Transport'!Y7)</f>
        <v>9355.699452054794</v>
      </c>
      <c r="G30" s="639" t="s">
        <v>298</v>
      </c>
      <c r="H30" s="631">
        <f>SUM(F30*2.1292)</f>
        <v>19920.155273315067</v>
      </c>
    </row>
    <row r="31" spans="4:8" ht="12.75">
      <c r="D31" s="640"/>
      <c r="G31" s="640"/>
      <c r="H31" s="340"/>
    </row>
    <row r="32" spans="4:8" ht="12.75">
      <c r="D32" s="640" t="s">
        <v>299</v>
      </c>
      <c r="F32" s="631">
        <f>SUM('Car - Statutory Formula Method'!X14+'Car - Operating Cost Method'!Z10+'Expense Payment'!V9+Property!Z9+Residual!Z9+'Meal Entertainment'!O8+'Tax Exempt Body Entertainment'!O8+'Car Parking'!Z9+LAFHA!O51+Housing!M61+Loan!O55+'Debt Waiver'!E61+Board!J61+'Airline Transport'!Y8)</f>
        <v>51275.63287671233</v>
      </c>
      <c r="G32" s="639" t="s">
        <v>300</v>
      </c>
      <c r="H32" s="631">
        <f>SUM(F32*1.9417)</f>
        <v>99561.89635671233</v>
      </c>
    </row>
    <row r="33" ht="12.75">
      <c r="D33" s="640"/>
    </row>
    <row r="34" spans="4:8" ht="12.75">
      <c r="D34" s="640" t="s">
        <v>301</v>
      </c>
      <c r="G34" s="349" t="s">
        <v>320</v>
      </c>
      <c r="H34" s="637">
        <v>0</v>
      </c>
    </row>
    <row r="35" ht="12.75">
      <c r="D35" s="640"/>
    </row>
    <row r="36" spans="4:8" ht="12.75">
      <c r="D36" s="640" t="s">
        <v>302</v>
      </c>
      <c r="H36" s="635">
        <f>SUM(H30+H32+H34)</f>
        <v>119482.05163002739</v>
      </c>
    </row>
    <row r="37" ht="12.75">
      <c r="D37" s="640"/>
    </row>
    <row r="38" spans="4:8" ht="12.75">
      <c r="D38" s="640" t="s">
        <v>303</v>
      </c>
      <c r="H38" s="636">
        <f>SUM(H36*0.485)</f>
        <v>57948.79504056328</v>
      </c>
    </row>
    <row r="39" ht="12.75">
      <c r="D39" s="640" t="s">
        <v>304</v>
      </c>
    </row>
    <row r="40" ht="12.75">
      <c r="D40" s="640"/>
    </row>
    <row r="41" spans="4:8" ht="12.75">
      <c r="D41" s="641" t="s">
        <v>331</v>
      </c>
      <c r="H41" s="638" t="s">
        <v>291</v>
      </c>
    </row>
    <row r="42" ht="12.75">
      <c r="D42" s="640"/>
    </row>
    <row r="43" spans="4:8" ht="12.75">
      <c r="D43" s="640" t="s">
        <v>305</v>
      </c>
      <c r="G43" s="349"/>
      <c r="H43" s="636">
        <f>IF(H41="Y",H38*0.48,0)</f>
        <v>0</v>
      </c>
    </row>
    <row r="44" ht="12.75">
      <c r="D44" s="641" t="s">
        <v>319</v>
      </c>
    </row>
    <row r="45" ht="12.75">
      <c r="D45" s="640"/>
    </row>
    <row r="46" spans="4:8" ht="12.75">
      <c r="D46" s="640" t="s">
        <v>306</v>
      </c>
      <c r="H46" s="636">
        <f>SUM(H38-H43)</f>
        <v>57948.79504056328</v>
      </c>
    </row>
    <row r="47" ht="12.75">
      <c r="D47" s="640" t="s">
        <v>307</v>
      </c>
    </row>
    <row r="48" ht="12.75">
      <c r="D48" s="640"/>
    </row>
    <row r="49" spans="4:8" ht="12.75">
      <c r="D49" s="640" t="s">
        <v>308</v>
      </c>
      <c r="G49" s="349" t="s">
        <v>320</v>
      </c>
      <c r="H49" s="637">
        <v>45000</v>
      </c>
    </row>
    <row r="50" ht="12.75">
      <c r="D50" s="640"/>
    </row>
    <row r="51" ht="12.75">
      <c r="D51" s="640"/>
    </row>
    <row r="52" spans="4:8" ht="12.75">
      <c r="D52" s="640" t="s">
        <v>309</v>
      </c>
      <c r="H52" s="636">
        <f>IF(H46-H49&lt;0,0,H46-H49)</f>
        <v>12948.79504056328</v>
      </c>
    </row>
    <row r="53" ht="12.75">
      <c r="D53" s="640"/>
    </row>
    <row r="54" ht="12.75">
      <c r="D54" s="640"/>
    </row>
    <row r="55" spans="4:8" ht="12.75">
      <c r="D55" s="640" t="s">
        <v>310</v>
      </c>
      <c r="H55" s="636">
        <f>ABS(IF(H52&gt;0,0,H46-H49))</f>
        <v>0</v>
      </c>
    </row>
    <row r="57" ht="12.75">
      <c r="G57" s="349"/>
    </row>
    <row r="65" spans="6:8" ht="12.75">
      <c r="F65" s="341"/>
      <c r="G65" s="341"/>
      <c r="H65" s="341"/>
    </row>
  </sheetData>
  <sheetProtection password="C2F7" sheet="1" objects="1" scenarios="1"/>
  <printOptions/>
  <pageMargins left="0.35433070866141736" right="0.35433070866141736" top="0.984251968503937" bottom="0.3937007874015748" header="0.5118110236220472" footer="0.31496062992125984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4"/>
  <sheetViews>
    <sheetView workbookViewId="0" topLeftCell="A1">
      <selection activeCell="B1" sqref="B1"/>
    </sheetView>
  </sheetViews>
  <sheetFormatPr defaultColWidth="9.140625" defaultRowHeight="12.75"/>
  <cols>
    <col min="1" max="1" width="2.140625" style="0" customWidth="1"/>
    <col min="2" max="2" width="14.00390625" style="0" customWidth="1"/>
    <col min="3" max="3" width="10.140625" style="0" customWidth="1"/>
    <col min="4" max="4" width="9.8515625" style="0" customWidth="1"/>
    <col min="5" max="5" width="10.8515625" style="0" customWidth="1"/>
    <col min="6" max="8" width="11.421875" style="0" customWidth="1"/>
    <col min="9" max="9" width="10.28125" style="0" customWidth="1"/>
    <col min="10" max="10" width="9.28125" style="0" customWidth="1"/>
    <col min="11" max="11" width="9.421875" style="0" customWidth="1"/>
    <col min="12" max="12" width="9.8515625" style="0" customWidth="1"/>
    <col min="13" max="14" width="10.28125" style="0" customWidth="1"/>
    <col min="15" max="15" width="10.421875" style="0" customWidth="1"/>
    <col min="16" max="16" width="11.57421875" style="0" customWidth="1"/>
    <col min="17" max="17" width="10.140625" style="0" customWidth="1"/>
    <col min="18" max="18" width="12.7109375" style="0" customWidth="1"/>
    <col min="19" max="19" width="10.7109375" style="0" customWidth="1"/>
    <col min="20" max="20" width="9.7109375" style="0" customWidth="1"/>
    <col min="21" max="21" width="11.8515625" style="0" customWidth="1"/>
    <col min="22" max="22" width="11.7109375" style="0" customWidth="1"/>
    <col min="23" max="23" width="11.421875" style="0" customWidth="1"/>
    <col min="24" max="24" width="11.28125" style="0" customWidth="1"/>
    <col min="25" max="26" width="0" style="0" hidden="1" customWidth="1"/>
  </cols>
  <sheetData>
    <row r="1" spans="2:18" ht="18">
      <c r="B1" s="1" t="s">
        <v>59</v>
      </c>
      <c r="R1" s="1"/>
    </row>
    <row r="2" ht="18">
      <c r="B2" s="22"/>
    </row>
    <row r="3" spans="2:23" ht="15.75">
      <c r="B3" s="13" t="s">
        <v>0</v>
      </c>
      <c r="C3" s="394"/>
      <c r="D3" s="394"/>
      <c r="E3" s="394"/>
      <c r="F3" s="394"/>
      <c r="G3" s="2"/>
      <c r="H3" s="18" t="s">
        <v>47</v>
      </c>
      <c r="I3" s="19"/>
      <c r="J3" s="379">
        <v>365</v>
      </c>
      <c r="T3" s="2"/>
      <c r="U3" s="392" t="s">
        <v>15</v>
      </c>
      <c r="V3" s="2"/>
      <c r="W3" s="2"/>
    </row>
    <row r="4" spans="2:27" ht="15.75">
      <c r="B4" s="13" t="s">
        <v>1</v>
      </c>
      <c r="C4" s="394"/>
      <c r="D4" s="394"/>
      <c r="E4" s="394"/>
      <c r="F4" s="394"/>
      <c r="G4" s="2"/>
      <c r="H4" s="19" t="s">
        <v>54</v>
      </c>
      <c r="I4" s="13"/>
      <c r="J4" s="380">
        <v>0.073</v>
      </c>
      <c r="T4" s="2"/>
      <c r="U4" s="2"/>
      <c r="V4" s="2"/>
      <c r="W4" s="2"/>
      <c r="X4" s="2"/>
      <c r="Y4" s="2"/>
      <c r="Z4" s="2"/>
      <c r="AA4" s="2"/>
    </row>
    <row r="5" spans="24:27" ht="15">
      <c r="X5" s="2"/>
      <c r="Y5" s="2"/>
      <c r="Z5" s="2"/>
      <c r="AA5" s="2"/>
    </row>
    <row r="6" spans="2:23" ht="12.75">
      <c r="B6" s="4" t="s">
        <v>12</v>
      </c>
      <c r="C6" s="4" t="s">
        <v>12</v>
      </c>
      <c r="D6" s="4" t="s">
        <v>37</v>
      </c>
      <c r="E6" s="4" t="s">
        <v>32</v>
      </c>
      <c r="F6" s="4" t="s">
        <v>32</v>
      </c>
      <c r="G6" s="4" t="s">
        <v>22</v>
      </c>
      <c r="H6" s="4" t="s">
        <v>312</v>
      </c>
      <c r="I6" s="4" t="s">
        <v>19</v>
      </c>
      <c r="J6" s="4" t="s">
        <v>21</v>
      </c>
      <c r="K6" s="4" t="s">
        <v>43</v>
      </c>
      <c r="L6" s="4" t="s">
        <v>43</v>
      </c>
      <c r="M6" s="4" t="s">
        <v>29</v>
      </c>
      <c r="N6" s="4" t="s">
        <v>11</v>
      </c>
      <c r="O6" s="4" t="s">
        <v>46</v>
      </c>
      <c r="P6" s="4" t="s">
        <v>38</v>
      </c>
      <c r="Q6" s="4" t="s">
        <v>36</v>
      </c>
      <c r="R6" s="4" t="s">
        <v>12</v>
      </c>
      <c r="S6" s="4" t="s">
        <v>13</v>
      </c>
      <c r="T6" s="4" t="s">
        <v>24</v>
      </c>
      <c r="U6" s="4" t="s">
        <v>26</v>
      </c>
      <c r="V6" s="4" t="s">
        <v>38</v>
      </c>
      <c r="W6" s="4" t="s">
        <v>30</v>
      </c>
    </row>
    <row r="7" spans="2:23" ht="12.75">
      <c r="B7" s="7"/>
      <c r="C7" s="7" t="s">
        <v>2</v>
      </c>
      <c r="D7" s="7" t="s">
        <v>40</v>
      </c>
      <c r="E7" s="7" t="s">
        <v>34</v>
      </c>
      <c r="F7" s="7" t="s">
        <v>147</v>
      </c>
      <c r="G7" s="7" t="s">
        <v>56</v>
      </c>
      <c r="H7" s="7" t="s">
        <v>261</v>
      </c>
      <c r="I7" s="7" t="s">
        <v>35</v>
      </c>
      <c r="J7" s="7" t="s">
        <v>35</v>
      </c>
      <c r="K7" s="7" t="s">
        <v>35</v>
      </c>
      <c r="L7" s="7" t="s">
        <v>50</v>
      </c>
      <c r="M7" s="7" t="s">
        <v>37</v>
      </c>
      <c r="N7" s="7" t="s">
        <v>45</v>
      </c>
      <c r="O7" s="7" t="s">
        <v>48</v>
      </c>
      <c r="P7" s="7" t="s">
        <v>10</v>
      </c>
      <c r="Q7" s="7" t="s">
        <v>13</v>
      </c>
      <c r="R7" s="7" t="s">
        <v>8</v>
      </c>
      <c r="S7" s="7" t="s">
        <v>14</v>
      </c>
      <c r="T7" s="7" t="s">
        <v>25</v>
      </c>
      <c r="U7" s="7" t="s">
        <v>14</v>
      </c>
      <c r="V7" s="7" t="s">
        <v>27</v>
      </c>
      <c r="W7" s="7" t="s">
        <v>31</v>
      </c>
    </row>
    <row r="8" spans="2:23" ht="12.75">
      <c r="B8" s="5"/>
      <c r="C8" s="5"/>
      <c r="D8" s="5" t="s">
        <v>2</v>
      </c>
      <c r="E8" s="5" t="s">
        <v>33</v>
      </c>
      <c r="F8" s="5" t="s">
        <v>258</v>
      </c>
      <c r="G8" s="5" t="s">
        <v>57</v>
      </c>
      <c r="H8" s="5" t="s">
        <v>37</v>
      </c>
      <c r="I8" s="6"/>
      <c r="J8" s="6"/>
      <c r="K8" s="5" t="s">
        <v>44</v>
      </c>
      <c r="L8" s="14" t="s">
        <v>313</v>
      </c>
      <c r="M8" s="5" t="s">
        <v>45</v>
      </c>
      <c r="N8" s="5" t="s">
        <v>49</v>
      </c>
      <c r="O8" s="5" t="s">
        <v>52</v>
      </c>
      <c r="P8" s="5" t="s">
        <v>53</v>
      </c>
      <c r="Q8" s="5" t="s">
        <v>14</v>
      </c>
      <c r="R8" s="5"/>
      <c r="S8" s="6"/>
      <c r="T8" s="5"/>
      <c r="U8" s="5"/>
      <c r="V8" s="5" t="s">
        <v>28</v>
      </c>
      <c r="W8" s="5" t="s">
        <v>14</v>
      </c>
    </row>
    <row r="9" spans="2:26" ht="12.75">
      <c r="B9" s="8"/>
      <c r="C9" s="8"/>
      <c r="D9" s="8"/>
      <c r="E9" s="8"/>
      <c r="F9" s="8"/>
      <c r="G9" s="12" t="s">
        <v>55</v>
      </c>
      <c r="H9" s="12" t="s">
        <v>39</v>
      </c>
      <c r="I9" s="10"/>
      <c r="J9" s="10"/>
      <c r="K9" s="10"/>
      <c r="L9" s="12" t="s">
        <v>51</v>
      </c>
      <c r="M9" s="12" t="s">
        <v>39</v>
      </c>
      <c r="N9" s="12" t="s">
        <v>39</v>
      </c>
      <c r="O9" s="9"/>
      <c r="P9" s="9"/>
      <c r="Q9" s="10"/>
      <c r="R9" s="12" t="s">
        <v>39</v>
      </c>
      <c r="S9" s="9"/>
      <c r="T9" s="12" t="s">
        <v>66</v>
      </c>
      <c r="U9" s="9"/>
      <c r="V9" s="20">
        <v>0.485</v>
      </c>
      <c r="W9" s="21">
        <v>1.9417</v>
      </c>
      <c r="Y9" t="s">
        <v>311</v>
      </c>
      <c r="Z9" s="3">
        <f>SUMIF(T10:T60,"=1",S10:S60)</f>
        <v>3364.643835616438</v>
      </c>
    </row>
    <row r="10" spans="2:26" ht="12.75">
      <c r="B10" s="353" t="s">
        <v>17</v>
      </c>
      <c r="C10" s="354">
        <v>26</v>
      </c>
      <c r="D10" s="354" t="s">
        <v>16</v>
      </c>
      <c r="E10" s="355">
        <v>36434</v>
      </c>
      <c r="F10" s="355">
        <v>36800</v>
      </c>
      <c r="G10" s="353">
        <v>183</v>
      </c>
      <c r="H10" s="356">
        <v>25000</v>
      </c>
      <c r="I10" s="357">
        <v>12000</v>
      </c>
      <c r="J10" s="357">
        <v>28000</v>
      </c>
      <c r="K10" s="358">
        <v>5000</v>
      </c>
      <c r="L10" s="367">
        <v>0.3</v>
      </c>
      <c r="M10" s="356">
        <v>2500</v>
      </c>
      <c r="N10" s="356"/>
      <c r="O10" s="362">
        <f>IF(N10&gt;0,"$0",(G10/J$3)*0.225*H10)</f>
        <v>2820.205479452055</v>
      </c>
      <c r="P10" s="362">
        <f>IF(N10&gt;0,"$0",(G10/J$3)*J$4*H10)</f>
        <v>915</v>
      </c>
      <c r="Q10" s="362">
        <f>SUM((M10+N10+O10+P10)*(1-L10))</f>
        <v>4364.643835616438</v>
      </c>
      <c r="R10" s="356">
        <v>1000</v>
      </c>
      <c r="S10" s="362">
        <f>IF(Q10-R10&lt;0,"0",Q10-R10)</f>
        <v>3364.643835616438</v>
      </c>
      <c r="T10" s="642">
        <v>1</v>
      </c>
      <c r="U10" s="362">
        <f>IF(T10=1,S10*2.1292,IF(T10=2,(S10*1.9417),"$0"))</f>
        <v>7163.99965479452</v>
      </c>
      <c r="V10" s="363">
        <f>SUM(U10*0.485)</f>
        <v>3474.539832575342</v>
      </c>
      <c r="W10" s="363">
        <f>SUM(S10*1.9417)</f>
        <v>6533.128935616438</v>
      </c>
      <c r="Y10" t="s">
        <v>25</v>
      </c>
      <c r="Z10" s="3">
        <f>SUMIF(T10:T60,"=2",S10:S60)</f>
        <v>1740</v>
      </c>
    </row>
    <row r="11" spans="1:23" ht="12.75">
      <c r="A11" s="563"/>
      <c r="B11" s="353" t="s">
        <v>64</v>
      </c>
      <c r="C11" s="354">
        <v>22</v>
      </c>
      <c r="D11" s="354" t="s">
        <v>65</v>
      </c>
      <c r="E11" s="355">
        <v>36617</v>
      </c>
      <c r="F11" s="355"/>
      <c r="G11" s="353">
        <v>365</v>
      </c>
      <c r="H11" s="356">
        <v>20000</v>
      </c>
      <c r="I11" s="357">
        <v>100</v>
      </c>
      <c r="J11" s="357">
        <v>12000</v>
      </c>
      <c r="K11" s="358">
        <v>8900</v>
      </c>
      <c r="L11" s="367">
        <v>0.75</v>
      </c>
      <c r="M11" s="356">
        <v>5000</v>
      </c>
      <c r="N11" s="356">
        <v>0</v>
      </c>
      <c r="O11" s="362">
        <f aca="true" t="shared" si="0" ref="O11:O60">IF(N11&gt;0,"$0",(G11/J$3)*0.225*H11)</f>
        <v>4500</v>
      </c>
      <c r="P11" s="362">
        <f aca="true" t="shared" si="1" ref="P11:P60">IF(N11&gt;0,"$0",(G11/J$3)*J$4*H11)</f>
        <v>1460</v>
      </c>
      <c r="Q11" s="362">
        <f aca="true" t="shared" si="2" ref="Q11:Q60">SUM((M11+N11+O11+P11)*(1-L11))</f>
        <v>2740</v>
      </c>
      <c r="R11" s="356">
        <v>1000</v>
      </c>
      <c r="S11" s="362">
        <f>IF(Q11-R11&lt;0,"0",Q11-R11)</f>
        <v>1740</v>
      </c>
      <c r="T11" s="642">
        <v>2</v>
      </c>
      <c r="U11" s="362">
        <f aca="true" t="shared" si="3" ref="U11:U60">IF(T11=1,S11*2.1292,IF(T11=2,(S11*1.9417),"$0"))</f>
        <v>3378.558</v>
      </c>
      <c r="V11" s="363">
        <f aca="true" t="shared" si="4" ref="V11:V60">SUM(U11*0.485)</f>
        <v>1638.60063</v>
      </c>
      <c r="W11" s="363">
        <f aca="true" t="shared" si="5" ref="W11:W32">SUM(S11*1.9417)</f>
        <v>3378.558</v>
      </c>
    </row>
    <row r="12" spans="1:23" ht="12.75">
      <c r="A12" s="563"/>
      <c r="B12" s="365"/>
      <c r="C12" s="566"/>
      <c r="D12" s="364"/>
      <c r="E12" s="564"/>
      <c r="F12" s="564"/>
      <c r="G12" s="567"/>
      <c r="H12" s="565"/>
      <c r="I12" s="568"/>
      <c r="J12" s="568"/>
      <c r="K12" s="567"/>
      <c r="L12" s="571"/>
      <c r="M12" s="565"/>
      <c r="N12" s="565"/>
      <c r="O12" s="362">
        <f t="shared" si="0"/>
        <v>0</v>
      </c>
      <c r="P12" s="362">
        <f t="shared" si="1"/>
        <v>0</v>
      </c>
      <c r="Q12" s="362">
        <f t="shared" si="2"/>
        <v>0</v>
      </c>
      <c r="R12" s="565"/>
      <c r="S12" s="362">
        <f aca="true" t="shared" si="6" ref="S12:S60">IF(Q12-R12&lt;0,"0",Q12-R12)</f>
        <v>0</v>
      </c>
      <c r="T12" s="566"/>
      <c r="U12" s="362" t="str">
        <f t="shared" si="3"/>
        <v>$0</v>
      </c>
      <c r="V12" s="363">
        <f t="shared" si="4"/>
        <v>0</v>
      </c>
      <c r="W12" s="363">
        <f t="shared" si="5"/>
        <v>0</v>
      </c>
    </row>
    <row r="13" spans="1:23" ht="12.75">
      <c r="A13" s="563"/>
      <c r="B13" s="365"/>
      <c r="C13" s="566"/>
      <c r="D13" s="364"/>
      <c r="E13" s="564"/>
      <c r="F13" s="564"/>
      <c r="G13" s="567"/>
      <c r="H13" s="565"/>
      <c r="I13" s="568"/>
      <c r="J13" s="568"/>
      <c r="K13" s="567"/>
      <c r="L13" s="571"/>
      <c r="M13" s="565"/>
      <c r="N13" s="565"/>
      <c r="O13" s="362">
        <f t="shared" si="0"/>
        <v>0</v>
      </c>
      <c r="P13" s="362">
        <f t="shared" si="1"/>
        <v>0</v>
      </c>
      <c r="Q13" s="362">
        <f t="shared" si="2"/>
        <v>0</v>
      </c>
      <c r="R13" s="565"/>
      <c r="S13" s="362">
        <f t="shared" si="6"/>
        <v>0</v>
      </c>
      <c r="T13" s="566"/>
      <c r="U13" s="362" t="str">
        <f t="shared" si="3"/>
        <v>$0</v>
      </c>
      <c r="V13" s="363">
        <f t="shared" si="4"/>
        <v>0</v>
      </c>
      <c r="W13" s="363">
        <f t="shared" si="5"/>
        <v>0</v>
      </c>
    </row>
    <row r="14" spans="1:23" ht="12.75">
      <c r="A14" s="563"/>
      <c r="B14" s="365"/>
      <c r="C14" s="566"/>
      <c r="D14" s="364"/>
      <c r="E14" s="564"/>
      <c r="F14" s="564"/>
      <c r="G14" s="567"/>
      <c r="H14" s="565"/>
      <c r="I14" s="568"/>
      <c r="J14" s="568"/>
      <c r="K14" s="567"/>
      <c r="L14" s="571"/>
      <c r="M14" s="565"/>
      <c r="N14" s="565"/>
      <c r="O14" s="362">
        <f t="shared" si="0"/>
        <v>0</v>
      </c>
      <c r="P14" s="362">
        <f t="shared" si="1"/>
        <v>0</v>
      </c>
      <c r="Q14" s="362">
        <f t="shared" si="2"/>
        <v>0</v>
      </c>
      <c r="R14" s="565"/>
      <c r="S14" s="362">
        <f t="shared" si="6"/>
        <v>0</v>
      </c>
      <c r="T14" s="566"/>
      <c r="U14" s="362" t="str">
        <f t="shared" si="3"/>
        <v>$0</v>
      </c>
      <c r="V14" s="363">
        <f t="shared" si="4"/>
        <v>0</v>
      </c>
      <c r="W14" s="363">
        <f t="shared" si="5"/>
        <v>0</v>
      </c>
    </row>
    <row r="15" spans="1:23" ht="12.75">
      <c r="A15" s="563"/>
      <c r="B15" s="365"/>
      <c r="C15" s="566"/>
      <c r="D15" s="364"/>
      <c r="E15" s="564"/>
      <c r="F15" s="564"/>
      <c r="G15" s="567"/>
      <c r="H15" s="565"/>
      <c r="I15" s="568"/>
      <c r="J15" s="568"/>
      <c r="K15" s="567"/>
      <c r="L15" s="571"/>
      <c r="M15" s="565"/>
      <c r="N15" s="565"/>
      <c r="O15" s="362">
        <f t="shared" si="0"/>
        <v>0</v>
      </c>
      <c r="P15" s="362">
        <f t="shared" si="1"/>
        <v>0</v>
      </c>
      <c r="Q15" s="362">
        <f t="shared" si="2"/>
        <v>0</v>
      </c>
      <c r="R15" s="565"/>
      <c r="S15" s="362">
        <f t="shared" si="6"/>
        <v>0</v>
      </c>
      <c r="T15" s="566"/>
      <c r="U15" s="362" t="str">
        <f t="shared" si="3"/>
        <v>$0</v>
      </c>
      <c r="V15" s="363">
        <f t="shared" si="4"/>
        <v>0</v>
      </c>
      <c r="W15" s="363">
        <f t="shared" si="5"/>
        <v>0</v>
      </c>
    </row>
    <row r="16" spans="1:23" ht="12.75">
      <c r="A16" s="563"/>
      <c r="B16" s="365"/>
      <c r="C16" s="566"/>
      <c r="D16" s="364"/>
      <c r="E16" s="564"/>
      <c r="F16" s="564"/>
      <c r="G16" s="567"/>
      <c r="H16" s="565"/>
      <c r="I16" s="568"/>
      <c r="J16" s="568"/>
      <c r="K16" s="567"/>
      <c r="L16" s="571"/>
      <c r="M16" s="565"/>
      <c r="N16" s="565"/>
      <c r="O16" s="362">
        <f t="shared" si="0"/>
        <v>0</v>
      </c>
      <c r="P16" s="362">
        <f t="shared" si="1"/>
        <v>0</v>
      </c>
      <c r="Q16" s="362">
        <f t="shared" si="2"/>
        <v>0</v>
      </c>
      <c r="R16" s="565"/>
      <c r="S16" s="362">
        <f t="shared" si="6"/>
        <v>0</v>
      </c>
      <c r="T16" s="566"/>
      <c r="U16" s="362" t="str">
        <f t="shared" si="3"/>
        <v>$0</v>
      </c>
      <c r="V16" s="363">
        <f t="shared" si="4"/>
        <v>0</v>
      </c>
      <c r="W16" s="363">
        <f t="shared" si="5"/>
        <v>0</v>
      </c>
    </row>
    <row r="17" spans="1:23" ht="12.75">
      <c r="A17" s="563"/>
      <c r="B17" s="365"/>
      <c r="C17" s="566"/>
      <c r="D17" s="364"/>
      <c r="E17" s="564"/>
      <c r="F17" s="564"/>
      <c r="G17" s="567"/>
      <c r="H17" s="565"/>
      <c r="I17" s="568"/>
      <c r="J17" s="568"/>
      <c r="K17" s="567"/>
      <c r="L17" s="571"/>
      <c r="M17" s="565"/>
      <c r="N17" s="565"/>
      <c r="O17" s="362">
        <f t="shared" si="0"/>
        <v>0</v>
      </c>
      <c r="P17" s="362">
        <f t="shared" si="1"/>
        <v>0</v>
      </c>
      <c r="Q17" s="362">
        <f t="shared" si="2"/>
        <v>0</v>
      </c>
      <c r="R17" s="565"/>
      <c r="S17" s="362">
        <f t="shared" si="6"/>
        <v>0</v>
      </c>
      <c r="T17" s="566"/>
      <c r="U17" s="362" t="str">
        <f t="shared" si="3"/>
        <v>$0</v>
      </c>
      <c r="V17" s="363">
        <f t="shared" si="4"/>
        <v>0</v>
      </c>
      <c r="W17" s="363">
        <f t="shared" si="5"/>
        <v>0</v>
      </c>
    </row>
    <row r="18" spans="1:23" ht="12.75">
      <c r="A18" s="563"/>
      <c r="B18" s="365"/>
      <c r="C18" s="566"/>
      <c r="D18" s="364"/>
      <c r="E18" s="564"/>
      <c r="F18" s="564"/>
      <c r="G18" s="567"/>
      <c r="H18" s="565"/>
      <c r="I18" s="568"/>
      <c r="J18" s="568"/>
      <c r="K18" s="567"/>
      <c r="L18" s="571"/>
      <c r="M18" s="565"/>
      <c r="N18" s="565"/>
      <c r="O18" s="362">
        <f t="shared" si="0"/>
        <v>0</v>
      </c>
      <c r="P18" s="362">
        <f t="shared" si="1"/>
        <v>0</v>
      </c>
      <c r="Q18" s="362">
        <f t="shared" si="2"/>
        <v>0</v>
      </c>
      <c r="R18" s="565"/>
      <c r="S18" s="362">
        <f t="shared" si="6"/>
        <v>0</v>
      </c>
      <c r="T18" s="566"/>
      <c r="U18" s="362" t="str">
        <f t="shared" si="3"/>
        <v>$0</v>
      </c>
      <c r="V18" s="363">
        <f t="shared" si="4"/>
        <v>0</v>
      </c>
      <c r="W18" s="363">
        <f t="shared" si="5"/>
        <v>0</v>
      </c>
    </row>
    <row r="19" spans="1:23" ht="12.75">
      <c r="A19" s="563"/>
      <c r="B19" s="365"/>
      <c r="C19" s="566"/>
      <c r="D19" s="364"/>
      <c r="E19" s="564"/>
      <c r="F19" s="564"/>
      <c r="G19" s="567"/>
      <c r="H19" s="565"/>
      <c r="I19" s="568"/>
      <c r="J19" s="568"/>
      <c r="K19" s="567"/>
      <c r="L19" s="571"/>
      <c r="M19" s="565"/>
      <c r="N19" s="565"/>
      <c r="O19" s="362">
        <f t="shared" si="0"/>
        <v>0</v>
      </c>
      <c r="P19" s="362">
        <f t="shared" si="1"/>
        <v>0</v>
      </c>
      <c r="Q19" s="362">
        <f t="shared" si="2"/>
        <v>0</v>
      </c>
      <c r="R19" s="565"/>
      <c r="S19" s="362">
        <f t="shared" si="6"/>
        <v>0</v>
      </c>
      <c r="T19" s="566"/>
      <c r="U19" s="362" t="str">
        <f t="shared" si="3"/>
        <v>$0</v>
      </c>
      <c r="V19" s="363">
        <f t="shared" si="4"/>
        <v>0</v>
      </c>
      <c r="W19" s="363">
        <f t="shared" si="5"/>
        <v>0</v>
      </c>
    </row>
    <row r="20" spans="1:23" ht="12.75">
      <c r="A20" s="563"/>
      <c r="B20" s="365"/>
      <c r="C20" s="566"/>
      <c r="D20" s="364"/>
      <c r="E20" s="564"/>
      <c r="F20" s="564"/>
      <c r="G20" s="567"/>
      <c r="H20" s="565"/>
      <c r="I20" s="568"/>
      <c r="J20" s="568"/>
      <c r="K20" s="567"/>
      <c r="L20" s="571"/>
      <c r="M20" s="565"/>
      <c r="N20" s="565"/>
      <c r="O20" s="362">
        <f t="shared" si="0"/>
        <v>0</v>
      </c>
      <c r="P20" s="362">
        <f t="shared" si="1"/>
        <v>0</v>
      </c>
      <c r="Q20" s="362">
        <f t="shared" si="2"/>
        <v>0</v>
      </c>
      <c r="R20" s="565"/>
      <c r="S20" s="362">
        <f t="shared" si="6"/>
        <v>0</v>
      </c>
      <c r="T20" s="566"/>
      <c r="U20" s="362" t="str">
        <f t="shared" si="3"/>
        <v>$0</v>
      </c>
      <c r="V20" s="363">
        <f t="shared" si="4"/>
        <v>0</v>
      </c>
      <c r="W20" s="363">
        <f t="shared" si="5"/>
        <v>0</v>
      </c>
    </row>
    <row r="21" spans="1:23" ht="12.75">
      <c r="A21" s="563"/>
      <c r="B21" s="365"/>
      <c r="C21" s="566"/>
      <c r="D21" s="364"/>
      <c r="E21" s="564"/>
      <c r="F21" s="564"/>
      <c r="G21" s="567"/>
      <c r="H21" s="565"/>
      <c r="I21" s="568"/>
      <c r="J21" s="568"/>
      <c r="K21" s="567"/>
      <c r="L21" s="571"/>
      <c r="M21" s="565"/>
      <c r="N21" s="565"/>
      <c r="O21" s="362">
        <f t="shared" si="0"/>
        <v>0</v>
      </c>
      <c r="P21" s="362">
        <f t="shared" si="1"/>
        <v>0</v>
      </c>
      <c r="Q21" s="362">
        <f t="shared" si="2"/>
        <v>0</v>
      </c>
      <c r="R21" s="565"/>
      <c r="S21" s="362">
        <f t="shared" si="6"/>
        <v>0</v>
      </c>
      <c r="T21" s="566"/>
      <c r="U21" s="362" t="str">
        <f t="shared" si="3"/>
        <v>$0</v>
      </c>
      <c r="V21" s="363">
        <f t="shared" si="4"/>
        <v>0</v>
      </c>
      <c r="W21" s="363">
        <f t="shared" si="5"/>
        <v>0</v>
      </c>
    </row>
    <row r="22" spans="1:23" ht="12.75">
      <c r="A22" s="563"/>
      <c r="B22" s="365"/>
      <c r="C22" s="566"/>
      <c r="D22" s="364"/>
      <c r="E22" s="564"/>
      <c r="F22" s="564"/>
      <c r="G22" s="567"/>
      <c r="H22" s="565"/>
      <c r="I22" s="568"/>
      <c r="J22" s="568"/>
      <c r="K22" s="567"/>
      <c r="L22" s="571"/>
      <c r="M22" s="565"/>
      <c r="N22" s="565"/>
      <c r="O22" s="362">
        <f t="shared" si="0"/>
        <v>0</v>
      </c>
      <c r="P22" s="362">
        <f t="shared" si="1"/>
        <v>0</v>
      </c>
      <c r="Q22" s="362">
        <f t="shared" si="2"/>
        <v>0</v>
      </c>
      <c r="R22" s="565"/>
      <c r="S22" s="362">
        <f t="shared" si="6"/>
        <v>0</v>
      </c>
      <c r="T22" s="566"/>
      <c r="U22" s="362" t="str">
        <f t="shared" si="3"/>
        <v>$0</v>
      </c>
      <c r="V22" s="363">
        <f t="shared" si="4"/>
        <v>0</v>
      </c>
      <c r="W22" s="363">
        <f t="shared" si="5"/>
        <v>0</v>
      </c>
    </row>
    <row r="23" spans="1:23" ht="12.75">
      <c r="A23" s="563"/>
      <c r="B23" s="365"/>
      <c r="C23" s="566"/>
      <c r="D23" s="364"/>
      <c r="E23" s="564"/>
      <c r="F23" s="564"/>
      <c r="G23" s="567"/>
      <c r="H23" s="565"/>
      <c r="I23" s="568"/>
      <c r="J23" s="568"/>
      <c r="K23" s="567"/>
      <c r="L23" s="571"/>
      <c r="M23" s="565"/>
      <c r="N23" s="565"/>
      <c r="O23" s="362">
        <f t="shared" si="0"/>
        <v>0</v>
      </c>
      <c r="P23" s="362">
        <f t="shared" si="1"/>
        <v>0</v>
      </c>
      <c r="Q23" s="362">
        <f t="shared" si="2"/>
        <v>0</v>
      </c>
      <c r="R23" s="565"/>
      <c r="S23" s="362">
        <f t="shared" si="6"/>
        <v>0</v>
      </c>
      <c r="T23" s="566"/>
      <c r="U23" s="362" t="str">
        <f t="shared" si="3"/>
        <v>$0</v>
      </c>
      <c r="V23" s="363">
        <f t="shared" si="4"/>
        <v>0</v>
      </c>
      <c r="W23" s="363">
        <f t="shared" si="5"/>
        <v>0</v>
      </c>
    </row>
    <row r="24" spans="1:23" ht="12.75">
      <c r="A24" s="563"/>
      <c r="B24" s="365"/>
      <c r="C24" s="566"/>
      <c r="D24" s="364"/>
      <c r="E24" s="564"/>
      <c r="F24" s="564"/>
      <c r="G24" s="567"/>
      <c r="H24" s="565"/>
      <c r="I24" s="568"/>
      <c r="J24" s="568"/>
      <c r="K24" s="567"/>
      <c r="L24" s="571"/>
      <c r="M24" s="565"/>
      <c r="N24" s="565"/>
      <c r="O24" s="362">
        <f t="shared" si="0"/>
        <v>0</v>
      </c>
      <c r="P24" s="362">
        <f t="shared" si="1"/>
        <v>0</v>
      </c>
      <c r="Q24" s="362">
        <f t="shared" si="2"/>
        <v>0</v>
      </c>
      <c r="R24" s="565"/>
      <c r="S24" s="362">
        <f t="shared" si="6"/>
        <v>0</v>
      </c>
      <c r="T24" s="566"/>
      <c r="U24" s="362" t="str">
        <f t="shared" si="3"/>
        <v>$0</v>
      </c>
      <c r="V24" s="363">
        <f t="shared" si="4"/>
        <v>0</v>
      </c>
      <c r="W24" s="363">
        <f t="shared" si="5"/>
        <v>0</v>
      </c>
    </row>
    <row r="25" spans="1:23" ht="12.75">
      <c r="A25" s="563"/>
      <c r="B25" s="365"/>
      <c r="C25" s="566"/>
      <c r="D25" s="364"/>
      <c r="E25" s="564"/>
      <c r="F25" s="564"/>
      <c r="G25" s="567"/>
      <c r="H25" s="565"/>
      <c r="I25" s="568"/>
      <c r="J25" s="568"/>
      <c r="K25" s="567"/>
      <c r="L25" s="571"/>
      <c r="M25" s="565"/>
      <c r="N25" s="565"/>
      <c r="O25" s="362">
        <f t="shared" si="0"/>
        <v>0</v>
      </c>
      <c r="P25" s="362">
        <f t="shared" si="1"/>
        <v>0</v>
      </c>
      <c r="Q25" s="362">
        <f t="shared" si="2"/>
        <v>0</v>
      </c>
      <c r="R25" s="565"/>
      <c r="S25" s="362">
        <f t="shared" si="6"/>
        <v>0</v>
      </c>
      <c r="T25" s="566"/>
      <c r="U25" s="362" t="str">
        <f t="shared" si="3"/>
        <v>$0</v>
      </c>
      <c r="V25" s="363">
        <f t="shared" si="4"/>
        <v>0</v>
      </c>
      <c r="W25" s="363">
        <f t="shared" si="5"/>
        <v>0</v>
      </c>
    </row>
    <row r="26" spans="1:23" ht="12.75">
      <c r="A26" s="563"/>
      <c r="B26" s="365"/>
      <c r="C26" s="566"/>
      <c r="D26" s="364"/>
      <c r="E26" s="564"/>
      <c r="F26" s="564"/>
      <c r="G26" s="567"/>
      <c r="H26" s="565"/>
      <c r="I26" s="568"/>
      <c r="J26" s="568"/>
      <c r="K26" s="567"/>
      <c r="L26" s="571"/>
      <c r="M26" s="565"/>
      <c r="N26" s="565"/>
      <c r="O26" s="362">
        <f t="shared" si="0"/>
        <v>0</v>
      </c>
      <c r="P26" s="362">
        <f t="shared" si="1"/>
        <v>0</v>
      </c>
      <c r="Q26" s="362">
        <f t="shared" si="2"/>
        <v>0</v>
      </c>
      <c r="R26" s="565"/>
      <c r="S26" s="362">
        <f t="shared" si="6"/>
        <v>0</v>
      </c>
      <c r="T26" s="566"/>
      <c r="U26" s="362" t="str">
        <f t="shared" si="3"/>
        <v>$0</v>
      </c>
      <c r="V26" s="363">
        <f t="shared" si="4"/>
        <v>0</v>
      </c>
      <c r="W26" s="363">
        <f t="shared" si="5"/>
        <v>0</v>
      </c>
    </row>
    <row r="27" spans="1:23" ht="12.75">
      <c r="A27" s="563"/>
      <c r="B27" s="365"/>
      <c r="C27" s="566"/>
      <c r="D27" s="364"/>
      <c r="E27" s="564"/>
      <c r="F27" s="564"/>
      <c r="G27" s="567"/>
      <c r="H27" s="565"/>
      <c r="I27" s="568"/>
      <c r="J27" s="568"/>
      <c r="K27" s="567"/>
      <c r="L27" s="571"/>
      <c r="M27" s="565"/>
      <c r="N27" s="565"/>
      <c r="O27" s="362">
        <f t="shared" si="0"/>
        <v>0</v>
      </c>
      <c r="P27" s="362">
        <f t="shared" si="1"/>
        <v>0</v>
      </c>
      <c r="Q27" s="362">
        <f t="shared" si="2"/>
        <v>0</v>
      </c>
      <c r="R27" s="565"/>
      <c r="S27" s="362">
        <f t="shared" si="6"/>
        <v>0</v>
      </c>
      <c r="T27" s="566"/>
      <c r="U27" s="362" t="str">
        <f t="shared" si="3"/>
        <v>$0</v>
      </c>
      <c r="V27" s="363">
        <f t="shared" si="4"/>
        <v>0</v>
      </c>
      <c r="W27" s="363">
        <f t="shared" si="5"/>
        <v>0</v>
      </c>
    </row>
    <row r="28" spans="1:23" ht="12.75">
      <c r="A28" s="563"/>
      <c r="B28" s="365"/>
      <c r="C28" s="566"/>
      <c r="D28" s="364"/>
      <c r="E28" s="564"/>
      <c r="F28" s="564"/>
      <c r="G28" s="567"/>
      <c r="H28" s="565"/>
      <c r="I28" s="568"/>
      <c r="J28" s="568"/>
      <c r="K28" s="567"/>
      <c r="L28" s="571"/>
      <c r="M28" s="565"/>
      <c r="N28" s="565"/>
      <c r="O28" s="362">
        <f t="shared" si="0"/>
        <v>0</v>
      </c>
      <c r="P28" s="362">
        <f t="shared" si="1"/>
        <v>0</v>
      </c>
      <c r="Q28" s="362">
        <f t="shared" si="2"/>
        <v>0</v>
      </c>
      <c r="R28" s="565"/>
      <c r="S28" s="362">
        <f t="shared" si="6"/>
        <v>0</v>
      </c>
      <c r="T28" s="566"/>
      <c r="U28" s="362" t="str">
        <f t="shared" si="3"/>
        <v>$0</v>
      </c>
      <c r="V28" s="363">
        <f t="shared" si="4"/>
        <v>0</v>
      </c>
      <c r="W28" s="363">
        <f t="shared" si="5"/>
        <v>0</v>
      </c>
    </row>
    <row r="29" spans="1:23" ht="12.75">
      <c r="A29" s="563"/>
      <c r="B29" s="365"/>
      <c r="C29" s="566"/>
      <c r="D29" s="364"/>
      <c r="E29" s="564"/>
      <c r="F29" s="564"/>
      <c r="G29" s="567"/>
      <c r="H29" s="565"/>
      <c r="I29" s="568"/>
      <c r="J29" s="568"/>
      <c r="K29" s="567"/>
      <c r="L29" s="571"/>
      <c r="M29" s="565"/>
      <c r="N29" s="565"/>
      <c r="O29" s="362">
        <f t="shared" si="0"/>
        <v>0</v>
      </c>
      <c r="P29" s="362">
        <f t="shared" si="1"/>
        <v>0</v>
      </c>
      <c r="Q29" s="362">
        <f t="shared" si="2"/>
        <v>0</v>
      </c>
      <c r="R29" s="565"/>
      <c r="S29" s="362">
        <f t="shared" si="6"/>
        <v>0</v>
      </c>
      <c r="T29" s="566"/>
      <c r="U29" s="362" t="str">
        <f t="shared" si="3"/>
        <v>$0</v>
      </c>
      <c r="V29" s="363">
        <f t="shared" si="4"/>
        <v>0</v>
      </c>
      <c r="W29" s="363">
        <f t="shared" si="5"/>
        <v>0</v>
      </c>
    </row>
    <row r="30" spans="1:23" ht="12.75">
      <c r="A30" s="563"/>
      <c r="B30" s="365"/>
      <c r="C30" s="566"/>
      <c r="D30" s="364"/>
      <c r="E30" s="564"/>
      <c r="F30" s="564"/>
      <c r="G30" s="567"/>
      <c r="H30" s="565"/>
      <c r="I30" s="568"/>
      <c r="J30" s="568"/>
      <c r="K30" s="567"/>
      <c r="L30" s="571"/>
      <c r="M30" s="565"/>
      <c r="N30" s="565"/>
      <c r="O30" s="362">
        <f t="shared" si="0"/>
        <v>0</v>
      </c>
      <c r="P30" s="362">
        <f t="shared" si="1"/>
        <v>0</v>
      </c>
      <c r="Q30" s="362">
        <f t="shared" si="2"/>
        <v>0</v>
      </c>
      <c r="R30" s="565"/>
      <c r="S30" s="362">
        <f t="shared" si="6"/>
        <v>0</v>
      </c>
      <c r="T30" s="566"/>
      <c r="U30" s="362" t="str">
        <f t="shared" si="3"/>
        <v>$0</v>
      </c>
      <c r="V30" s="363">
        <f t="shared" si="4"/>
        <v>0</v>
      </c>
      <c r="W30" s="363">
        <f t="shared" si="5"/>
        <v>0</v>
      </c>
    </row>
    <row r="31" spans="1:23" ht="12.75">
      <c r="A31" s="563"/>
      <c r="B31" s="365"/>
      <c r="C31" s="566"/>
      <c r="D31" s="364"/>
      <c r="E31" s="564"/>
      <c r="F31" s="564"/>
      <c r="G31" s="567"/>
      <c r="H31" s="565"/>
      <c r="I31" s="568"/>
      <c r="J31" s="568"/>
      <c r="K31" s="567"/>
      <c r="L31" s="571"/>
      <c r="M31" s="565"/>
      <c r="N31" s="565"/>
      <c r="O31" s="362">
        <f t="shared" si="0"/>
        <v>0</v>
      </c>
      <c r="P31" s="362">
        <f t="shared" si="1"/>
        <v>0</v>
      </c>
      <c r="Q31" s="362">
        <f t="shared" si="2"/>
        <v>0</v>
      </c>
      <c r="R31" s="565"/>
      <c r="S31" s="362">
        <f t="shared" si="6"/>
        <v>0</v>
      </c>
      <c r="T31" s="566"/>
      <c r="U31" s="362" t="str">
        <f t="shared" si="3"/>
        <v>$0</v>
      </c>
      <c r="V31" s="363">
        <f t="shared" si="4"/>
        <v>0</v>
      </c>
      <c r="W31" s="363">
        <f t="shared" si="5"/>
        <v>0</v>
      </c>
    </row>
    <row r="32" spans="1:23" ht="12.75">
      <c r="A32" s="563"/>
      <c r="B32" s="365"/>
      <c r="C32" s="566"/>
      <c r="D32" s="364"/>
      <c r="E32" s="564"/>
      <c r="F32" s="564"/>
      <c r="G32" s="567"/>
      <c r="H32" s="565"/>
      <c r="I32" s="568"/>
      <c r="J32" s="568"/>
      <c r="K32" s="567"/>
      <c r="L32" s="571"/>
      <c r="M32" s="565"/>
      <c r="N32" s="565"/>
      <c r="O32" s="362">
        <f t="shared" si="0"/>
        <v>0</v>
      </c>
      <c r="P32" s="362">
        <f t="shared" si="1"/>
        <v>0</v>
      </c>
      <c r="Q32" s="362">
        <f t="shared" si="2"/>
        <v>0</v>
      </c>
      <c r="R32" s="565"/>
      <c r="S32" s="362">
        <f t="shared" si="6"/>
        <v>0</v>
      </c>
      <c r="T32" s="566"/>
      <c r="U32" s="362" t="str">
        <f t="shared" si="3"/>
        <v>$0</v>
      </c>
      <c r="V32" s="363">
        <f t="shared" si="4"/>
        <v>0</v>
      </c>
      <c r="W32" s="363">
        <f t="shared" si="5"/>
        <v>0</v>
      </c>
    </row>
    <row r="33" spans="1:23" ht="12.75">
      <c r="A33" s="563"/>
      <c r="B33" s="365"/>
      <c r="C33" s="566"/>
      <c r="D33" s="364"/>
      <c r="E33" s="564"/>
      <c r="F33" s="564"/>
      <c r="G33" s="567"/>
      <c r="H33" s="565"/>
      <c r="I33" s="568"/>
      <c r="J33" s="568"/>
      <c r="K33" s="567"/>
      <c r="L33" s="571"/>
      <c r="M33" s="565"/>
      <c r="N33" s="565"/>
      <c r="O33" s="362">
        <f t="shared" si="0"/>
        <v>0</v>
      </c>
      <c r="P33" s="362">
        <f t="shared" si="1"/>
        <v>0</v>
      </c>
      <c r="Q33" s="362">
        <f t="shared" si="2"/>
        <v>0</v>
      </c>
      <c r="R33" s="565"/>
      <c r="S33" s="362">
        <f t="shared" si="6"/>
        <v>0</v>
      </c>
      <c r="T33" s="566"/>
      <c r="U33" s="362" t="str">
        <f t="shared" si="3"/>
        <v>$0</v>
      </c>
      <c r="V33" s="363">
        <f>SUM(U33*0.485)</f>
        <v>0</v>
      </c>
      <c r="W33" s="363">
        <f>SUM(S33*1.9417)</f>
        <v>0</v>
      </c>
    </row>
    <row r="34" spans="1:23" ht="12.75">
      <c r="A34" s="563"/>
      <c r="B34" s="365"/>
      <c r="C34" s="566"/>
      <c r="D34" s="364"/>
      <c r="E34" s="564"/>
      <c r="F34" s="564"/>
      <c r="G34" s="567"/>
      <c r="H34" s="565"/>
      <c r="I34" s="568"/>
      <c r="J34" s="568"/>
      <c r="K34" s="567"/>
      <c r="L34" s="571"/>
      <c r="M34" s="565"/>
      <c r="N34" s="565"/>
      <c r="O34" s="362">
        <f t="shared" si="0"/>
        <v>0</v>
      </c>
      <c r="P34" s="362">
        <f t="shared" si="1"/>
        <v>0</v>
      </c>
      <c r="Q34" s="362">
        <f t="shared" si="2"/>
        <v>0</v>
      </c>
      <c r="R34" s="565"/>
      <c r="S34" s="362">
        <f t="shared" si="6"/>
        <v>0</v>
      </c>
      <c r="T34" s="566"/>
      <c r="U34" s="362" t="str">
        <f t="shared" si="3"/>
        <v>$0</v>
      </c>
      <c r="V34" s="363">
        <f t="shared" si="4"/>
        <v>0</v>
      </c>
      <c r="W34" s="363">
        <f aca="true" t="shared" si="7" ref="W34:W55">SUM(S34*1.9417)</f>
        <v>0</v>
      </c>
    </row>
    <row r="35" spans="1:23" ht="12.75">
      <c r="A35" s="563"/>
      <c r="B35" s="365"/>
      <c r="C35" s="566"/>
      <c r="D35" s="364"/>
      <c r="E35" s="564"/>
      <c r="F35" s="564"/>
      <c r="G35" s="567"/>
      <c r="H35" s="565"/>
      <c r="I35" s="568"/>
      <c r="J35" s="568"/>
      <c r="K35" s="567"/>
      <c r="L35" s="571"/>
      <c r="M35" s="565"/>
      <c r="N35" s="565"/>
      <c r="O35" s="362">
        <f t="shared" si="0"/>
        <v>0</v>
      </c>
      <c r="P35" s="362">
        <f t="shared" si="1"/>
        <v>0</v>
      </c>
      <c r="Q35" s="362">
        <f t="shared" si="2"/>
        <v>0</v>
      </c>
      <c r="R35" s="565"/>
      <c r="S35" s="362">
        <f t="shared" si="6"/>
        <v>0</v>
      </c>
      <c r="T35" s="566"/>
      <c r="U35" s="362" t="str">
        <f t="shared" si="3"/>
        <v>$0</v>
      </c>
      <c r="V35" s="363">
        <f t="shared" si="4"/>
        <v>0</v>
      </c>
      <c r="W35" s="363">
        <f t="shared" si="7"/>
        <v>0</v>
      </c>
    </row>
    <row r="36" spans="1:27" ht="12.75">
      <c r="A36" s="563"/>
      <c r="B36" s="365"/>
      <c r="C36" s="566"/>
      <c r="D36" s="364"/>
      <c r="E36" s="564"/>
      <c r="F36" s="564"/>
      <c r="G36" s="567"/>
      <c r="H36" s="565"/>
      <c r="I36" s="568"/>
      <c r="J36" s="568"/>
      <c r="K36" s="567"/>
      <c r="L36" s="571"/>
      <c r="M36" s="565"/>
      <c r="N36" s="565"/>
      <c r="O36" s="362">
        <f t="shared" si="0"/>
        <v>0</v>
      </c>
      <c r="P36" s="362">
        <f t="shared" si="1"/>
        <v>0</v>
      </c>
      <c r="Q36" s="362">
        <f t="shared" si="2"/>
        <v>0</v>
      </c>
      <c r="R36" s="565"/>
      <c r="S36" s="362">
        <f t="shared" si="6"/>
        <v>0</v>
      </c>
      <c r="T36" s="566"/>
      <c r="U36" s="362" t="str">
        <f t="shared" si="3"/>
        <v>$0</v>
      </c>
      <c r="V36" s="363">
        <f t="shared" si="4"/>
        <v>0</v>
      </c>
      <c r="W36" s="363">
        <f t="shared" si="7"/>
        <v>0</v>
      </c>
      <c r="X36" s="3"/>
      <c r="Y36" s="3"/>
      <c r="Z36" s="3"/>
      <c r="AA36" s="3"/>
    </row>
    <row r="37" spans="1:27" ht="12.75">
      <c r="A37" s="563"/>
      <c r="B37" s="365"/>
      <c r="C37" s="566"/>
      <c r="D37" s="364"/>
      <c r="E37" s="564"/>
      <c r="F37" s="564"/>
      <c r="G37" s="567"/>
      <c r="H37" s="565"/>
      <c r="I37" s="568"/>
      <c r="J37" s="568"/>
      <c r="K37" s="567"/>
      <c r="L37" s="571"/>
      <c r="M37" s="565"/>
      <c r="N37" s="565"/>
      <c r="O37" s="362">
        <f t="shared" si="0"/>
        <v>0</v>
      </c>
      <c r="P37" s="362">
        <f t="shared" si="1"/>
        <v>0</v>
      </c>
      <c r="Q37" s="362">
        <f t="shared" si="2"/>
        <v>0</v>
      </c>
      <c r="R37" s="565"/>
      <c r="S37" s="362">
        <f t="shared" si="6"/>
        <v>0</v>
      </c>
      <c r="T37" s="566"/>
      <c r="U37" s="362" t="str">
        <f t="shared" si="3"/>
        <v>$0</v>
      </c>
      <c r="V37" s="363">
        <f t="shared" si="4"/>
        <v>0</v>
      </c>
      <c r="W37" s="363">
        <f t="shared" si="7"/>
        <v>0</v>
      </c>
      <c r="X37" s="3"/>
      <c r="Y37" s="3"/>
      <c r="Z37" s="3"/>
      <c r="AA37" s="3"/>
    </row>
    <row r="38" spans="1:27" ht="12.75">
      <c r="A38" s="563"/>
      <c r="B38" s="365"/>
      <c r="C38" s="566"/>
      <c r="D38" s="364"/>
      <c r="E38" s="564"/>
      <c r="F38" s="564"/>
      <c r="G38" s="567"/>
      <c r="H38" s="565"/>
      <c r="I38" s="568"/>
      <c r="J38" s="568"/>
      <c r="K38" s="567"/>
      <c r="L38" s="571"/>
      <c r="M38" s="565"/>
      <c r="N38" s="565"/>
      <c r="O38" s="362">
        <f t="shared" si="0"/>
        <v>0</v>
      </c>
      <c r="P38" s="362">
        <f t="shared" si="1"/>
        <v>0</v>
      </c>
      <c r="Q38" s="362">
        <f t="shared" si="2"/>
        <v>0</v>
      </c>
      <c r="R38" s="565"/>
      <c r="S38" s="362">
        <f t="shared" si="6"/>
        <v>0</v>
      </c>
      <c r="T38" s="566"/>
      <c r="U38" s="362" t="str">
        <f t="shared" si="3"/>
        <v>$0</v>
      </c>
      <c r="V38" s="363">
        <f t="shared" si="4"/>
        <v>0</v>
      </c>
      <c r="W38" s="363">
        <f t="shared" si="7"/>
        <v>0</v>
      </c>
      <c r="X38" s="3"/>
      <c r="Y38" s="3"/>
      <c r="Z38" s="3"/>
      <c r="AA38" s="3"/>
    </row>
    <row r="39" spans="1:27" ht="12.75">
      <c r="A39" s="563"/>
      <c r="B39" s="365"/>
      <c r="C39" s="566"/>
      <c r="D39" s="364"/>
      <c r="E39" s="564"/>
      <c r="F39" s="564"/>
      <c r="G39" s="567"/>
      <c r="H39" s="565"/>
      <c r="I39" s="568"/>
      <c r="J39" s="568"/>
      <c r="K39" s="567"/>
      <c r="L39" s="571"/>
      <c r="M39" s="565"/>
      <c r="N39" s="565"/>
      <c r="O39" s="362">
        <f t="shared" si="0"/>
        <v>0</v>
      </c>
      <c r="P39" s="362">
        <f t="shared" si="1"/>
        <v>0</v>
      </c>
      <c r="Q39" s="362">
        <f t="shared" si="2"/>
        <v>0</v>
      </c>
      <c r="R39" s="565"/>
      <c r="S39" s="362">
        <f t="shared" si="6"/>
        <v>0</v>
      </c>
      <c r="T39" s="566"/>
      <c r="U39" s="362" t="str">
        <f t="shared" si="3"/>
        <v>$0</v>
      </c>
      <c r="V39" s="363">
        <f t="shared" si="4"/>
        <v>0</v>
      </c>
      <c r="W39" s="363">
        <f t="shared" si="7"/>
        <v>0</v>
      </c>
      <c r="X39" s="3"/>
      <c r="Y39" s="3"/>
      <c r="Z39" s="3"/>
      <c r="AA39" s="3"/>
    </row>
    <row r="40" spans="1:27" ht="12.75">
      <c r="A40" s="563"/>
      <c r="B40" s="365"/>
      <c r="C40" s="566"/>
      <c r="D40" s="364"/>
      <c r="E40" s="564"/>
      <c r="F40" s="564"/>
      <c r="G40" s="567"/>
      <c r="H40" s="565"/>
      <c r="I40" s="568"/>
      <c r="J40" s="568"/>
      <c r="K40" s="567"/>
      <c r="L40" s="571"/>
      <c r="M40" s="565"/>
      <c r="N40" s="565"/>
      <c r="O40" s="362">
        <f t="shared" si="0"/>
        <v>0</v>
      </c>
      <c r="P40" s="362">
        <f t="shared" si="1"/>
        <v>0</v>
      </c>
      <c r="Q40" s="362">
        <f t="shared" si="2"/>
        <v>0</v>
      </c>
      <c r="R40" s="565"/>
      <c r="S40" s="362">
        <f t="shared" si="6"/>
        <v>0</v>
      </c>
      <c r="T40" s="566"/>
      <c r="U40" s="362" t="str">
        <f t="shared" si="3"/>
        <v>$0</v>
      </c>
      <c r="V40" s="363">
        <f t="shared" si="4"/>
        <v>0</v>
      </c>
      <c r="W40" s="363">
        <f t="shared" si="7"/>
        <v>0</v>
      </c>
      <c r="X40" s="3"/>
      <c r="Y40" s="3"/>
      <c r="Z40" s="3"/>
      <c r="AA40" s="3"/>
    </row>
    <row r="41" spans="1:27" ht="12.75">
      <c r="A41" s="563"/>
      <c r="B41" s="365"/>
      <c r="C41" s="566"/>
      <c r="D41" s="364"/>
      <c r="E41" s="564"/>
      <c r="F41" s="564"/>
      <c r="G41" s="567"/>
      <c r="H41" s="565"/>
      <c r="I41" s="568"/>
      <c r="J41" s="568"/>
      <c r="K41" s="567"/>
      <c r="L41" s="571"/>
      <c r="M41" s="565"/>
      <c r="N41" s="565"/>
      <c r="O41" s="362">
        <f t="shared" si="0"/>
        <v>0</v>
      </c>
      <c r="P41" s="362">
        <f t="shared" si="1"/>
        <v>0</v>
      </c>
      <c r="Q41" s="362">
        <f t="shared" si="2"/>
        <v>0</v>
      </c>
      <c r="R41" s="565"/>
      <c r="S41" s="362">
        <f t="shared" si="6"/>
        <v>0</v>
      </c>
      <c r="T41" s="566"/>
      <c r="U41" s="362" t="str">
        <f t="shared" si="3"/>
        <v>$0</v>
      </c>
      <c r="V41" s="363">
        <f t="shared" si="4"/>
        <v>0</v>
      </c>
      <c r="W41" s="363">
        <f t="shared" si="7"/>
        <v>0</v>
      </c>
      <c r="X41" s="3"/>
      <c r="Y41" s="3"/>
      <c r="Z41" s="3"/>
      <c r="AA41" s="3"/>
    </row>
    <row r="42" spans="1:27" ht="12.75">
      <c r="A42" s="563"/>
      <c r="B42" s="365"/>
      <c r="C42" s="566"/>
      <c r="D42" s="364"/>
      <c r="E42" s="564"/>
      <c r="F42" s="564"/>
      <c r="G42" s="567"/>
      <c r="H42" s="565"/>
      <c r="I42" s="568"/>
      <c r="J42" s="568"/>
      <c r="K42" s="567"/>
      <c r="L42" s="571"/>
      <c r="M42" s="565"/>
      <c r="N42" s="565"/>
      <c r="O42" s="362">
        <f t="shared" si="0"/>
        <v>0</v>
      </c>
      <c r="P42" s="362">
        <f t="shared" si="1"/>
        <v>0</v>
      </c>
      <c r="Q42" s="362">
        <f t="shared" si="2"/>
        <v>0</v>
      </c>
      <c r="R42" s="565"/>
      <c r="S42" s="362">
        <f t="shared" si="6"/>
        <v>0</v>
      </c>
      <c r="T42" s="566"/>
      <c r="U42" s="362" t="str">
        <f t="shared" si="3"/>
        <v>$0</v>
      </c>
      <c r="V42" s="363">
        <f t="shared" si="4"/>
        <v>0</v>
      </c>
      <c r="W42" s="363">
        <f t="shared" si="7"/>
        <v>0</v>
      </c>
      <c r="X42" s="3"/>
      <c r="Y42" s="3"/>
      <c r="Z42" s="3"/>
      <c r="AA42" s="3"/>
    </row>
    <row r="43" spans="1:27" ht="12.75">
      <c r="A43" s="563"/>
      <c r="B43" s="365"/>
      <c r="C43" s="566"/>
      <c r="D43" s="364"/>
      <c r="E43" s="564"/>
      <c r="F43" s="564"/>
      <c r="G43" s="567"/>
      <c r="H43" s="565"/>
      <c r="I43" s="568"/>
      <c r="J43" s="568"/>
      <c r="K43" s="567"/>
      <c r="L43" s="571"/>
      <c r="M43" s="565"/>
      <c r="N43" s="565"/>
      <c r="O43" s="362">
        <f t="shared" si="0"/>
        <v>0</v>
      </c>
      <c r="P43" s="362">
        <f t="shared" si="1"/>
        <v>0</v>
      </c>
      <c r="Q43" s="362">
        <f t="shared" si="2"/>
        <v>0</v>
      </c>
      <c r="R43" s="565"/>
      <c r="S43" s="362">
        <f t="shared" si="6"/>
        <v>0</v>
      </c>
      <c r="T43" s="566"/>
      <c r="U43" s="362" t="str">
        <f t="shared" si="3"/>
        <v>$0</v>
      </c>
      <c r="V43" s="363">
        <f t="shared" si="4"/>
        <v>0</v>
      </c>
      <c r="W43" s="363">
        <f t="shared" si="7"/>
        <v>0</v>
      </c>
      <c r="X43" s="3"/>
      <c r="Y43" s="3"/>
      <c r="Z43" s="3"/>
      <c r="AA43" s="3"/>
    </row>
    <row r="44" spans="1:23" ht="12.75">
      <c r="A44" s="563"/>
      <c r="B44" s="365"/>
      <c r="C44" s="566"/>
      <c r="D44" s="364"/>
      <c r="E44" s="564"/>
      <c r="F44" s="564"/>
      <c r="G44" s="567"/>
      <c r="H44" s="565"/>
      <c r="I44" s="568"/>
      <c r="J44" s="568"/>
      <c r="K44" s="567"/>
      <c r="L44" s="571"/>
      <c r="M44" s="565"/>
      <c r="N44" s="565"/>
      <c r="O44" s="362">
        <f t="shared" si="0"/>
        <v>0</v>
      </c>
      <c r="P44" s="362">
        <f t="shared" si="1"/>
        <v>0</v>
      </c>
      <c r="Q44" s="362">
        <f t="shared" si="2"/>
        <v>0</v>
      </c>
      <c r="R44" s="565"/>
      <c r="S44" s="362">
        <f t="shared" si="6"/>
        <v>0</v>
      </c>
      <c r="T44" s="566"/>
      <c r="U44" s="362" t="str">
        <f t="shared" si="3"/>
        <v>$0</v>
      </c>
      <c r="V44" s="363">
        <f t="shared" si="4"/>
        <v>0</v>
      </c>
      <c r="W44" s="363">
        <f t="shared" si="7"/>
        <v>0</v>
      </c>
    </row>
    <row r="45" spans="1:23" ht="12.75">
      <c r="A45" s="563"/>
      <c r="B45" s="365"/>
      <c r="C45" s="566"/>
      <c r="D45" s="364"/>
      <c r="E45" s="564"/>
      <c r="F45" s="564"/>
      <c r="G45" s="567"/>
      <c r="H45" s="565"/>
      <c r="I45" s="568"/>
      <c r="J45" s="568"/>
      <c r="K45" s="567"/>
      <c r="L45" s="571"/>
      <c r="M45" s="565"/>
      <c r="N45" s="565"/>
      <c r="O45" s="362">
        <f t="shared" si="0"/>
        <v>0</v>
      </c>
      <c r="P45" s="362">
        <f t="shared" si="1"/>
        <v>0</v>
      </c>
      <c r="Q45" s="362">
        <f t="shared" si="2"/>
        <v>0</v>
      </c>
      <c r="R45" s="565"/>
      <c r="S45" s="362">
        <f t="shared" si="6"/>
        <v>0</v>
      </c>
      <c r="T45" s="566"/>
      <c r="U45" s="362" t="str">
        <f t="shared" si="3"/>
        <v>$0</v>
      </c>
      <c r="V45" s="363">
        <f t="shared" si="4"/>
        <v>0</v>
      </c>
      <c r="W45" s="363">
        <f t="shared" si="7"/>
        <v>0</v>
      </c>
    </row>
    <row r="46" spans="1:23" ht="12.75">
      <c r="A46" s="563"/>
      <c r="B46" s="365"/>
      <c r="C46" s="566"/>
      <c r="D46" s="364"/>
      <c r="E46" s="564"/>
      <c r="F46" s="564"/>
      <c r="G46" s="567"/>
      <c r="H46" s="565"/>
      <c r="I46" s="568"/>
      <c r="J46" s="568"/>
      <c r="K46" s="567"/>
      <c r="L46" s="571"/>
      <c r="M46" s="565"/>
      <c r="N46" s="565"/>
      <c r="O46" s="362">
        <f t="shared" si="0"/>
        <v>0</v>
      </c>
      <c r="P46" s="362">
        <f t="shared" si="1"/>
        <v>0</v>
      </c>
      <c r="Q46" s="362">
        <f t="shared" si="2"/>
        <v>0</v>
      </c>
      <c r="R46" s="565"/>
      <c r="S46" s="362">
        <f t="shared" si="6"/>
        <v>0</v>
      </c>
      <c r="T46" s="566"/>
      <c r="U46" s="362" t="str">
        <f t="shared" si="3"/>
        <v>$0</v>
      </c>
      <c r="V46" s="363">
        <f t="shared" si="4"/>
        <v>0</v>
      </c>
      <c r="W46" s="363">
        <f t="shared" si="7"/>
        <v>0</v>
      </c>
    </row>
    <row r="47" spans="1:23" ht="12.75">
      <c r="A47" s="563"/>
      <c r="B47" s="365"/>
      <c r="C47" s="566"/>
      <c r="D47" s="364"/>
      <c r="E47" s="564"/>
      <c r="F47" s="564"/>
      <c r="G47" s="567"/>
      <c r="H47" s="565"/>
      <c r="I47" s="568"/>
      <c r="J47" s="568"/>
      <c r="K47" s="567"/>
      <c r="L47" s="571"/>
      <c r="M47" s="565"/>
      <c r="N47" s="565"/>
      <c r="O47" s="362">
        <f t="shared" si="0"/>
        <v>0</v>
      </c>
      <c r="P47" s="362">
        <f t="shared" si="1"/>
        <v>0</v>
      </c>
      <c r="Q47" s="362">
        <f t="shared" si="2"/>
        <v>0</v>
      </c>
      <c r="R47" s="565"/>
      <c r="S47" s="362">
        <f t="shared" si="6"/>
        <v>0</v>
      </c>
      <c r="T47" s="566"/>
      <c r="U47" s="362" t="str">
        <f t="shared" si="3"/>
        <v>$0</v>
      </c>
      <c r="V47" s="363">
        <f t="shared" si="4"/>
        <v>0</v>
      </c>
      <c r="W47" s="363">
        <f t="shared" si="7"/>
        <v>0</v>
      </c>
    </row>
    <row r="48" spans="1:23" ht="12.75">
      <c r="A48" s="563"/>
      <c r="B48" s="365"/>
      <c r="C48" s="566"/>
      <c r="D48" s="364"/>
      <c r="E48" s="564"/>
      <c r="F48" s="564"/>
      <c r="G48" s="567"/>
      <c r="H48" s="565"/>
      <c r="I48" s="568"/>
      <c r="J48" s="568"/>
      <c r="K48" s="567"/>
      <c r="L48" s="571"/>
      <c r="M48" s="565"/>
      <c r="N48" s="565"/>
      <c r="O48" s="362">
        <f t="shared" si="0"/>
        <v>0</v>
      </c>
      <c r="P48" s="362">
        <f t="shared" si="1"/>
        <v>0</v>
      </c>
      <c r="Q48" s="362">
        <f t="shared" si="2"/>
        <v>0</v>
      </c>
      <c r="R48" s="565"/>
      <c r="S48" s="362">
        <f t="shared" si="6"/>
        <v>0</v>
      </c>
      <c r="T48" s="566"/>
      <c r="U48" s="362" t="str">
        <f t="shared" si="3"/>
        <v>$0</v>
      </c>
      <c r="V48" s="363">
        <f t="shared" si="4"/>
        <v>0</v>
      </c>
      <c r="W48" s="363">
        <f t="shared" si="7"/>
        <v>0</v>
      </c>
    </row>
    <row r="49" spans="1:23" ht="12.75">
      <c r="A49" s="563"/>
      <c r="B49" s="365"/>
      <c r="C49" s="566"/>
      <c r="D49" s="364"/>
      <c r="E49" s="564"/>
      <c r="F49" s="564"/>
      <c r="G49" s="567"/>
      <c r="H49" s="565"/>
      <c r="I49" s="568"/>
      <c r="J49" s="568"/>
      <c r="K49" s="567"/>
      <c r="L49" s="571"/>
      <c r="M49" s="565"/>
      <c r="N49" s="565"/>
      <c r="O49" s="362">
        <f t="shared" si="0"/>
        <v>0</v>
      </c>
      <c r="P49" s="362">
        <f t="shared" si="1"/>
        <v>0</v>
      </c>
      <c r="Q49" s="362">
        <f t="shared" si="2"/>
        <v>0</v>
      </c>
      <c r="R49" s="565"/>
      <c r="S49" s="362">
        <f t="shared" si="6"/>
        <v>0</v>
      </c>
      <c r="T49" s="566"/>
      <c r="U49" s="362" t="str">
        <f t="shared" si="3"/>
        <v>$0</v>
      </c>
      <c r="V49" s="363">
        <f t="shared" si="4"/>
        <v>0</v>
      </c>
      <c r="W49" s="363">
        <f t="shared" si="7"/>
        <v>0</v>
      </c>
    </row>
    <row r="50" spans="1:23" ht="12.75">
      <c r="A50" s="563"/>
      <c r="B50" s="365"/>
      <c r="C50" s="566"/>
      <c r="D50" s="364"/>
      <c r="E50" s="564"/>
      <c r="F50" s="564"/>
      <c r="G50" s="567"/>
      <c r="H50" s="565"/>
      <c r="I50" s="568"/>
      <c r="J50" s="568"/>
      <c r="K50" s="567"/>
      <c r="L50" s="571"/>
      <c r="M50" s="565"/>
      <c r="N50" s="565"/>
      <c r="O50" s="362">
        <f t="shared" si="0"/>
        <v>0</v>
      </c>
      <c r="P50" s="362">
        <f t="shared" si="1"/>
        <v>0</v>
      </c>
      <c r="Q50" s="362">
        <f t="shared" si="2"/>
        <v>0</v>
      </c>
      <c r="R50" s="565"/>
      <c r="S50" s="362">
        <f t="shared" si="6"/>
        <v>0</v>
      </c>
      <c r="T50" s="566"/>
      <c r="U50" s="362" t="str">
        <f t="shared" si="3"/>
        <v>$0</v>
      </c>
      <c r="V50" s="363">
        <f t="shared" si="4"/>
        <v>0</v>
      </c>
      <c r="W50" s="363">
        <f t="shared" si="7"/>
        <v>0</v>
      </c>
    </row>
    <row r="51" spans="1:23" ht="12.75">
      <c r="A51" s="563"/>
      <c r="B51" s="365"/>
      <c r="C51" s="566"/>
      <c r="D51" s="364"/>
      <c r="E51" s="564"/>
      <c r="F51" s="564"/>
      <c r="G51" s="567"/>
      <c r="H51" s="565"/>
      <c r="I51" s="568"/>
      <c r="J51" s="568"/>
      <c r="K51" s="567"/>
      <c r="L51" s="571"/>
      <c r="M51" s="565"/>
      <c r="N51" s="565"/>
      <c r="O51" s="362">
        <f t="shared" si="0"/>
        <v>0</v>
      </c>
      <c r="P51" s="362">
        <f t="shared" si="1"/>
        <v>0</v>
      </c>
      <c r="Q51" s="362">
        <f t="shared" si="2"/>
        <v>0</v>
      </c>
      <c r="R51" s="565"/>
      <c r="S51" s="362">
        <f t="shared" si="6"/>
        <v>0</v>
      </c>
      <c r="T51" s="566"/>
      <c r="U51" s="362" t="str">
        <f t="shared" si="3"/>
        <v>$0</v>
      </c>
      <c r="V51" s="363">
        <f t="shared" si="4"/>
        <v>0</v>
      </c>
      <c r="W51" s="363">
        <f t="shared" si="7"/>
        <v>0</v>
      </c>
    </row>
    <row r="52" spans="1:23" ht="12.75">
      <c r="A52" s="563"/>
      <c r="B52" s="365"/>
      <c r="C52" s="566"/>
      <c r="D52" s="364"/>
      <c r="E52" s="564"/>
      <c r="F52" s="564"/>
      <c r="G52" s="567"/>
      <c r="H52" s="565"/>
      <c r="I52" s="568"/>
      <c r="J52" s="568"/>
      <c r="K52" s="567"/>
      <c r="L52" s="571"/>
      <c r="M52" s="565"/>
      <c r="N52" s="565"/>
      <c r="O52" s="362">
        <f t="shared" si="0"/>
        <v>0</v>
      </c>
      <c r="P52" s="362">
        <f t="shared" si="1"/>
        <v>0</v>
      </c>
      <c r="Q52" s="362">
        <f t="shared" si="2"/>
        <v>0</v>
      </c>
      <c r="R52" s="565"/>
      <c r="S52" s="362">
        <f t="shared" si="6"/>
        <v>0</v>
      </c>
      <c r="T52" s="566"/>
      <c r="U52" s="362" t="str">
        <f t="shared" si="3"/>
        <v>$0</v>
      </c>
      <c r="V52" s="363">
        <f t="shared" si="4"/>
        <v>0</v>
      </c>
      <c r="W52" s="363">
        <f t="shared" si="7"/>
        <v>0</v>
      </c>
    </row>
    <row r="53" spans="1:23" ht="12.75">
      <c r="A53" s="563"/>
      <c r="B53" s="365"/>
      <c r="C53" s="566"/>
      <c r="D53" s="364"/>
      <c r="E53" s="564"/>
      <c r="F53" s="564"/>
      <c r="G53" s="567"/>
      <c r="H53" s="565"/>
      <c r="I53" s="568"/>
      <c r="J53" s="568"/>
      <c r="K53" s="567"/>
      <c r="L53" s="571"/>
      <c r="M53" s="565"/>
      <c r="N53" s="565"/>
      <c r="O53" s="362">
        <f t="shared" si="0"/>
        <v>0</v>
      </c>
      <c r="P53" s="362">
        <f t="shared" si="1"/>
        <v>0</v>
      </c>
      <c r="Q53" s="362">
        <f t="shared" si="2"/>
        <v>0</v>
      </c>
      <c r="R53" s="565"/>
      <c r="S53" s="362">
        <f t="shared" si="6"/>
        <v>0</v>
      </c>
      <c r="T53" s="566"/>
      <c r="U53" s="362" t="str">
        <f t="shared" si="3"/>
        <v>$0</v>
      </c>
      <c r="V53" s="363">
        <f t="shared" si="4"/>
        <v>0</v>
      </c>
      <c r="W53" s="363">
        <f t="shared" si="7"/>
        <v>0</v>
      </c>
    </row>
    <row r="54" spans="1:23" ht="12.75">
      <c r="A54" s="563"/>
      <c r="B54" s="365"/>
      <c r="C54" s="566"/>
      <c r="D54" s="364"/>
      <c r="E54" s="564"/>
      <c r="F54" s="564"/>
      <c r="G54" s="567"/>
      <c r="H54" s="565"/>
      <c r="I54" s="568"/>
      <c r="J54" s="568"/>
      <c r="K54" s="567"/>
      <c r="L54" s="571"/>
      <c r="M54" s="565"/>
      <c r="N54" s="565"/>
      <c r="O54" s="362">
        <f t="shared" si="0"/>
        <v>0</v>
      </c>
      <c r="P54" s="362">
        <f t="shared" si="1"/>
        <v>0</v>
      </c>
      <c r="Q54" s="362">
        <f t="shared" si="2"/>
        <v>0</v>
      </c>
      <c r="R54" s="565"/>
      <c r="S54" s="362">
        <f t="shared" si="6"/>
        <v>0</v>
      </c>
      <c r="T54" s="566"/>
      <c r="U54" s="362" t="str">
        <f t="shared" si="3"/>
        <v>$0</v>
      </c>
      <c r="V54" s="363">
        <f t="shared" si="4"/>
        <v>0</v>
      </c>
      <c r="W54" s="363">
        <f t="shared" si="7"/>
        <v>0</v>
      </c>
    </row>
    <row r="55" spans="1:23" ht="12.75">
      <c r="A55" s="563"/>
      <c r="B55" s="365"/>
      <c r="C55" s="566"/>
      <c r="D55" s="364"/>
      <c r="E55" s="564"/>
      <c r="F55" s="564"/>
      <c r="G55" s="567"/>
      <c r="H55" s="565"/>
      <c r="I55" s="568"/>
      <c r="J55" s="568"/>
      <c r="K55" s="567"/>
      <c r="L55" s="571"/>
      <c r="M55" s="565"/>
      <c r="N55" s="565"/>
      <c r="O55" s="362">
        <f t="shared" si="0"/>
        <v>0</v>
      </c>
      <c r="P55" s="362">
        <f t="shared" si="1"/>
        <v>0</v>
      </c>
      <c r="Q55" s="362">
        <f t="shared" si="2"/>
        <v>0</v>
      </c>
      <c r="R55" s="565"/>
      <c r="S55" s="362">
        <f t="shared" si="6"/>
        <v>0</v>
      </c>
      <c r="T55" s="566"/>
      <c r="U55" s="362" t="str">
        <f t="shared" si="3"/>
        <v>$0</v>
      </c>
      <c r="V55" s="363">
        <f t="shared" si="4"/>
        <v>0</v>
      </c>
      <c r="W55" s="363">
        <f t="shared" si="7"/>
        <v>0</v>
      </c>
    </row>
    <row r="56" spans="1:23" ht="12.75">
      <c r="A56" s="563"/>
      <c r="B56" s="365"/>
      <c r="C56" s="566"/>
      <c r="D56" s="364"/>
      <c r="E56" s="564"/>
      <c r="F56" s="564"/>
      <c r="G56" s="567"/>
      <c r="H56" s="565"/>
      <c r="I56" s="568"/>
      <c r="J56" s="568"/>
      <c r="K56" s="567"/>
      <c r="L56" s="571"/>
      <c r="M56" s="565"/>
      <c r="N56" s="565"/>
      <c r="O56" s="362">
        <f t="shared" si="0"/>
        <v>0</v>
      </c>
      <c r="P56" s="362">
        <f t="shared" si="1"/>
        <v>0</v>
      </c>
      <c r="Q56" s="362">
        <f t="shared" si="2"/>
        <v>0</v>
      </c>
      <c r="R56" s="565"/>
      <c r="S56" s="362">
        <f t="shared" si="6"/>
        <v>0</v>
      </c>
      <c r="T56" s="566"/>
      <c r="U56" s="362" t="str">
        <f t="shared" si="3"/>
        <v>$0</v>
      </c>
      <c r="V56" s="363">
        <f>SUM(U56*0.485)</f>
        <v>0</v>
      </c>
      <c r="W56" s="363">
        <f>SUM(S56*1.9417)</f>
        <v>0</v>
      </c>
    </row>
    <row r="57" spans="1:23" ht="12.75">
      <c r="A57" s="563"/>
      <c r="B57" s="365"/>
      <c r="C57" s="566"/>
      <c r="D57" s="364"/>
      <c r="E57" s="564"/>
      <c r="F57" s="564"/>
      <c r="G57" s="567"/>
      <c r="H57" s="565"/>
      <c r="I57" s="568"/>
      <c r="J57" s="568"/>
      <c r="K57" s="567"/>
      <c r="L57" s="571"/>
      <c r="M57" s="565"/>
      <c r="N57" s="565"/>
      <c r="O57" s="362">
        <f t="shared" si="0"/>
        <v>0</v>
      </c>
      <c r="P57" s="362">
        <f t="shared" si="1"/>
        <v>0</v>
      </c>
      <c r="Q57" s="362">
        <f t="shared" si="2"/>
        <v>0</v>
      </c>
      <c r="R57" s="565"/>
      <c r="S57" s="362">
        <f t="shared" si="6"/>
        <v>0</v>
      </c>
      <c r="T57" s="566"/>
      <c r="U57" s="362" t="str">
        <f t="shared" si="3"/>
        <v>$0</v>
      </c>
      <c r="V57" s="363">
        <f t="shared" si="4"/>
        <v>0</v>
      </c>
      <c r="W57" s="363">
        <f>SUM(S57*1.9417)</f>
        <v>0</v>
      </c>
    </row>
    <row r="58" spans="1:23" ht="12.75">
      <c r="A58" s="563"/>
      <c r="B58" s="365"/>
      <c r="C58" s="566"/>
      <c r="D58" s="364"/>
      <c r="E58" s="564"/>
      <c r="F58" s="564"/>
      <c r="G58" s="567"/>
      <c r="H58" s="565"/>
      <c r="I58" s="568"/>
      <c r="J58" s="568"/>
      <c r="K58" s="567"/>
      <c r="L58" s="571"/>
      <c r="M58" s="565"/>
      <c r="N58" s="565"/>
      <c r="O58" s="362">
        <f t="shared" si="0"/>
        <v>0</v>
      </c>
      <c r="P58" s="362">
        <f t="shared" si="1"/>
        <v>0</v>
      </c>
      <c r="Q58" s="362">
        <f t="shared" si="2"/>
        <v>0</v>
      </c>
      <c r="R58" s="565"/>
      <c r="S58" s="362">
        <f t="shared" si="6"/>
        <v>0</v>
      </c>
      <c r="T58" s="566"/>
      <c r="U58" s="362" t="str">
        <f t="shared" si="3"/>
        <v>$0</v>
      </c>
      <c r="V58" s="363">
        <f t="shared" si="4"/>
        <v>0</v>
      </c>
      <c r="W58" s="363">
        <f>SUM(S58*1.9417)</f>
        <v>0</v>
      </c>
    </row>
    <row r="59" spans="1:23" ht="12.75">
      <c r="A59" s="563"/>
      <c r="B59" s="365"/>
      <c r="C59" s="566"/>
      <c r="D59" s="364"/>
      <c r="E59" s="564"/>
      <c r="F59" s="564"/>
      <c r="G59" s="567"/>
      <c r="H59" s="565"/>
      <c r="I59" s="568"/>
      <c r="J59" s="568"/>
      <c r="K59" s="567"/>
      <c r="L59" s="571"/>
      <c r="M59" s="565"/>
      <c r="N59" s="565"/>
      <c r="O59" s="362">
        <f t="shared" si="0"/>
        <v>0</v>
      </c>
      <c r="P59" s="362">
        <f t="shared" si="1"/>
        <v>0</v>
      </c>
      <c r="Q59" s="362">
        <f t="shared" si="2"/>
        <v>0</v>
      </c>
      <c r="R59" s="565"/>
      <c r="S59" s="362">
        <f t="shared" si="6"/>
        <v>0</v>
      </c>
      <c r="T59" s="566"/>
      <c r="U59" s="362" t="str">
        <f t="shared" si="3"/>
        <v>$0</v>
      </c>
      <c r="V59" s="363">
        <f t="shared" si="4"/>
        <v>0</v>
      </c>
      <c r="W59" s="363">
        <f>SUM(S59*1.9417)</f>
        <v>0</v>
      </c>
    </row>
    <row r="60" spans="1:23" ht="12.75">
      <c r="A60" s="563"/>
      <c r="B60" s="365"/>
      <c r="C60" s="566"/>
      <c r="D60" s="364"/>
      <c r="E60" s="564"/>
      <c r="F60" s="564"/>
      <c r="G60" s="567"/>
      <c r="H60" s="565"/>
      <c r="I60" s="568"/>
      <c r="J60" s="568"/>
      <c r="K60" s="567"/>
      <c r="L60" s="571"/>
      <c r="M60" s="565"/>
      <c r="N60" s="565"/>
      <c r="O60" s="362">
        <f t="shared" si="0"/>
        <v>0</v>
      </c>
      <c r="P60" s="362">
        <f t="shared" si="1"/>
        <v>0</v>
      </c>
      <c r="Q60" s="362">
        <f t="shared" si="2"/>
        <v>0</v>
      </c>
      <c r="R60" s="565"/>
      <c r="S60" s="362">
        <f t="shared" si="6"/>
        <v>0</v>
      </c>
      <c r="T60" s="566"/>
      <c r="U60" s="362" t="str">
        <f t="shared" si="3"/>
        <v>$0</v>
      </c>
      <c r="V60" s="363">
        <f t="shared" si="4"/>
        <v>0</v>
      </c>
      <c r="W60" s="363">
        <f>SUM(S60*1.9417)</f>
        <v>0</v>
      </c>
    </row>
    <row r="61" spans="1:23" ht="12.75">
      <c r="A61" s="563"/>
      <c r="B61" s="368" t="s">
        <v>9</v>
      </c>
      <c r="C61" s="364"/>
      <c r="D61" s="364"/>
      <c r="E61" s="364"/>
      <c r="F61" s="364"/>
      <c r="G61" s="365"/>
      <c r="H61" s="369">
        <f>SUM(H10:H60)</f>
        <v>45000</v>
      </c>
      <c r="I61" s="366"/>
      <c r="J61" s="366"/>
      <c r="K61" s="365"/>
      <c r="L61" s="370"/>
      <c r="M61" s="371">
        <f aca="true" t="shared" si="8" ref="M61:S61">SUM(M10:M60)</f>
        <v>7500</v>
      </c>
      <c r="N61" s="369">
        <f t="shared" si="8"/>
        <v>0</v>
      </c>
      <c r="O61" s="369">
        <f t="shared" si="8"/>
        <v>7320.205479452055</v>
      </c>
      <c r="P61" s="369">
        <f t="shared" si="8"/>
        <v>2375</v>
      </c>
      <c r="Q61" s="369">
        <f t="shared" si="8"/>
        <v>7104.643835616438</v>
      </c>
      <c r="R61" s="369">
        <f t="shared" si="8"/>
        <v>2000</v>
      </c>
      <c r="S61" s="369">
        <f t="shared" si="8"/>
        <v>5104.643835616438</v>
      </c>
      <c r="T61" s="372"/>
      <c r="U61" s="369">
        <f>SUM(U10:U60)</f>
        <v>10542.55765479452</v>
      </c>
      <c r="V61" s="369">
        <f>SUM(V10:V60)</f>
        <v>5113.140462575342</v>
      </c>
      <c r="W61" s="369">
        <f>SUM(W10:W60)</f>
        <v>9911.686935616439</v>
      </c>
    </row>
    <row r="62" spans="1:23" ht="12.75">
      <c r="A62" s="563"/>
      <c r="B62" s="563"/>
      <c r="C62" s="563"/>
      <c r="D62" s="563"/>
      <c r="E62" s="563"/>
      <c r="F62" s="563"/>
      <c r="G62" s="563"/>
      <c r="H62" s="563"/>
      <c r="I62" s="563"/>
      <c r="J62" s="563"/>
      <c r="K62" s="563"/>
      <c r="L62" s="563"/>
      <c r="M62" s="563"/>
      <c r="N62" s="563"/>
      <c r="O62" s="563"/>
      <c r="P62" s="563"/>
      <c r="Q62" s="563"/>
      <c r="R62" s="563"/>
      <c r="S62" s="563"/>
      <c r="T62" s="563"/>
      <c r="U62" s="563"/>
      <c r="V62" s="563"/>
      <c r="W62" s="563"/>
    </row>
    <row r="63" spans="1:23" ht="12.75">
      <c r="A63" s="563"/>
      <c r="B63" s="563"/>
      <c r="C63" s="563"/>
      <c r="D63" s="563"/>
      <c r="E63" s="563"/>
      <c r="F63" s="563"/>
      <c r="G63" s="563"/>
      <c r="H63" s="563"/>
      <c r="I63" s="563"/>
      <c r="J63" s="563"/>
      <c r="K63" s="563"/>
      <c r="L63" s="563"/>
      <c r="M63" s="563"/>
      <c r="N63" s="563"/>
      <c r="O63" s="563"/>
      <c r="P63" s="563"/>
      <c r="Q63" s="563"/>
      <c r="R63" s="563"/>
      <c r="S63" s="563"/>
      <c r="T63" s="563"/>
      <c r="U63" s="563"/>
      <c r="V63" s="570" t="s">
        <v>255</v>
      </c>
      <c r="W63" s="563"/>
    </row>
    <row r="64" spans="1:23" ht="12.75">
      <c r="A64" s="563"/>
      <c r="B64" s="563"/>
      <c r="C64" s="563"/>
      <c r="D64" s="563"/>
      <c r="E64" s="563"/>
      <c r="F64" s="563"/>
      <c r="G64" s="563"/>
      <c r="H64" s="563"/>
      <c r="I64" s="563"/>
      <c r="J64" s="563"/>
      <c r="K64" s="563"/>
      <c r="L64" s="563"/>
      <c r="M64" s="563"/>
      <c r="N64" s="563"/>
      <c r="O64" s="563"/>
      <c r="P64" s="563"/>
      <c r="Q64" s="563"/>
      <c r="R64" s="563"/>
      <c r="S64" s="563"/>
      <c r="T64" s="563"/>
      <c r="U64" s="563"/>
      <c r="V64" s="563"/>
      <c r="W64" s="563"/>
    </row>
  </sheetData>
  <sheetProtection password="C2F7" sheet="1" objects="1" scenarios="1"/>
  <printOptions/>
  <pageMargins left="0.5511811023622047" right="0.35433070866141736" top="0.984251968503937" bottom="0.5905511811023623" header="0.5118110236220472" footer="0.5118110236220472"/>
  <pageSetup fitToHeight="1" fitToWidth="1" horizontalDpi="300" verticalDpi="3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workbookViewId="0" topLeftCell="A1">
      <selection activeCell="A1" sqref="A1"/>
    </sheetView>
  </sheetViews>
  <sheetFormatPr defaultColWidth="9.140625" defaultRowHeight="12.75"/>
  <cols>
    <col min="1" max="1" width="14.28125" style="24" customWidth="1"/>
    <col min="2" max="2" width="11.00390625" style="24" customWidth="1"/>
    <col min="3" max="3" width="16.28125" style="24" customWidth="1"/>
    <col min="4" max="4" width="12.140625" style="24" customWidth="1"/>
    <col min="5" max="5" width="13.8515625" style="24" customWidth="1"/>
    <col min="6" max="6" width="12.28125" style="24" customWidth="1"/>
    <col min="7" max="7" width="8.00390625" style="24" customWidth="1"/>
    <col min="8" max="8" width="13.57421875" style="24" customWidth="1"/>
    <col min="9" max="9" width="14.421875" style="24" hidden="1" customWidth="1"/>
    <col min="10" max="10" width="20.00390625" style="24" customWidth="1"/>
    <col min="11" max="11" width="13.28125" style="24" customWidth="1"/>
    <col min="12" max="12" width="13.00390625" style="24" customWidth="1"/>
    <col min="13" max="14" width="10.7109375" style="24" customWidth="1"/>
    <col min="15" max="15" width="10.28125" style="24" customWidth="1"/>
    <col min="16" max="16" width="10.57421875" style="24" customWidth="1"/>
    <col min="17" max="17" width="11.421875" style="24" customWidth="1"/>
    <col min="18" max="19" width="10.7109375" style="24" customWidth="1"/>
    <col min="20" max="20" width="9.140625" style="24" customWidth="1"/>
    <col min="21" max="22" width="0" style="24" hidden="1" customWidth="1"/>
    <col min="23" max="16384" width="9.140625" style="24" customWidth="1"/>
  </cols>
  <sheetData>
    <row r="1" spans="1:6" ht="18">
      <c r="A1" s="23" t="s">
        <v>67</v>
      </c>
      <c r="F1" s="23"/>
    </row>
    <row r="2" ht="15">
      <c r="A2" s="25"/>
    </row>
    <row r="3" spans="1:17" ht="15.75">
      <c r="A3" s="26" t="s">
        <v>0</v>
      </c>
      <c r="B3" s="395"/>
      <c r="C3" s="395"/>
      <c r="D3" s="395"/>
      <c r="E3" s="395"/>
      <c r="F3" s="27"/>
      <c r="G3" s="27"/>
      <c r="L3" s="27"/>
      <c r="M3" s="28"/>
      <c r="N3" s="28"/>
      <c r="O3" s="28"/>
      <c r="Q3" s="391" t="s">
        <v>15</v>
      </c>
    </row>
    <row r="4" spans="1:17" ht="15.75">
      <c r="A4" s="26" t="s">
        <v>1</v>
      </c>
      <c r="B4" s="395"/>
      <c r="C4" s="395"/>
      <c r="D4" s="395"/>
      <c r="E4" s="395"/>
      <c r="F4" s="27"/>
      <c r="G4" s="27"/>
      <c r="L4" s="27"/>
      <c r="Q4" s="26"/>
    </row>
    <row r="5" spans="1:10" ht="15">
      <c r="A5" s="27"/>
      <c r="B5" s="27"/>
      <c r="C5" s="27"/>
      <c r="D5" s="27"/>
      <c r="E5" s="27"/>
      <c r="F5" s="27"/>
      <c r="G5" s="27"/>
      <c r="J5" s="29"/>
    </row>
    <row r="6" spans="1:19" ht="12.75">
      <c r="A6" s="30" t="s">
        <v>12</v>
      </c>
      <c r="B6" s="30" t="s">
        <v>12</v>
      </c>
      <c r="C6" s="30" t="s">
        <v>68</v>
      </c>
      <c r="D6" s="31" t="s">
        <v>36</v>
      </c>
      <c r="E6" s="30" t="s">
        <v>69</v>
      </c>
      <c r="F6" s="30" t="s">
        <v>140</v>
      </c>
      <c r="G6" s="30" t="s">
        <v>71</v>
      </c>
      <c r="H6" s="32" t="s">
        <v>72</v>
      </c>
      <c r="I6" s="32"/>
      <c r="J6" s="33" t="s">
        <v>73</v>
      </c>
      <c r="K6" s="34" t="s">
        <v>69</v>
      </c>
      <c r="L6" s="30" t="s">
        <v>72</v>
      </c>
      <c r="M6" s="30" t="s">
        <v>74</v>
      </c>
      <c r="N6" s="30" t="s">
        <v>72</v>
      </c>
      <c r="O6" s="30" t="s">
        <v>13</v>
      </c>
      <c r="P6" s="35" t="s">
        <v>24</v>
      </c>
      <c r="Q6" s="35" t="s">
        <v>26</v>
      </c>
      <c r="R6" s="35" t="s">
        <v>38</v>
      </c>
      <c r="S6" s="35" t="s">
        <v>30</v>
      </c>
    </row>
    <row r="7" spans="1:19" ht="12.75">
      <c r="A7" s="36"/>
      <c r="B7" s="36" t="s">
        <v>2</v>
      </c>
      <c r="C7" s="36" t="s">
        <v>75</v>
      </c>
      <c r="D7" s="36" t="s">
        <v>76</v>
      </c>
      <c r="E7" s="36" t="s">
        <v>77</v>
      </c>
      <c r="F7" s="36" t="s">
        <v>12</v>
      </c>
      <c r="G7" s="36"/>
      <c r="H7" s="30" t="s">
        <v>36</v>
      </c>
      <c r="I7" s="30"/>
      <c r="J7" s="30" t="s">
        <v>78</v>
      </c>
      <c r="K7" s="30" t="s">
        <v>38</v>
      </c>
      <c r="L7" s="36" t="s">
        <v>12</v>
      </c>
      <c r="M7" s="36" t="s">
        <v>13</v>
      </c>
      <c r="N7" s="36" t="s">
        <v>332</v>
      </c>
      <c r="O7" s="36" t="s">
        <v>14</v>
      </c>
      <c r="P7" s="37" t="s">
        <v>25</v>
      </c>
      <c r="Q7" s="37" t="s">
        <v>14</v>
      </c>
      <c r="R7" s="37" t="s">
        <v>27</v>
      </c>
      <c r="S7" s="37" t="s">
        <v>31</v>
      </c>
    </row>
    <row r="8" spans="1:22" ht="12.75">
      <c r="A8" s="38"/>
      <c r="B8" s="38"/>
      <c r="C8" s="38" t="s">
        <v>80</v>
      </c>
      <c r="D8" s="38" t="s">
        <v>69</v>
      </c>
      <c r="E8" s="38" t="s">
        <v>81</v>
      </c>
      <c r="F8" s="38"/>
      <c r="G8" s="38"/>
      <c r="H8" s="38" t="s">
        <v>82</v>
      </c>
      <c r="I8" s="38"/>
      <c r="J8" s="38" t="s">
        <v>82</v>
      </c>
      <c r="K8" s="38" t="s">
        <v>82</v>
      </c>
      <c r="L8" s="38" t="s">
        <v>8</v>
      </c>
      <c r="M8" s="38" t="s">
        <v>14</v>
      </c>
      <c r="N8" s="38" t="s">
        <v>83</v>
      </c>
      <c r="O8" s="38"/>
      <c r="P8" s="39"/>
      <c r="Q8" s="39"/>
      <c r="R8" s="39" t="s">
        <v>28</v>
      </c>
      <c r="S8" s="39" t="s">
        <v>14</v>
      </c>
      <c r="U8" s="311" t="s">
        <v>311</v>
      </c>
      <c r="V8" s="342">
        <f>SUMIF(P10:P60,"=1",O10:O60)</f>
        <v>600</v>
      </c>
    </row>
    <row r="9" spans="1:22" ht="12.75">
      <c r="A9" s="40"/>
      <c r="B9" s="40"/>
      <c r="C9" s="40"/>
      <c r="D9" s="41" t="s">
        <v>39</v>
      </c>
      <c r="E9" s="42"/>
      <c r="F9" s="42"/>
      <c r="G9" s="41" t="s">
        <v>84</v>
      </c>
      <c r="H9" s="41" t="s">
        <v>85</v>
      </c>
      <c r="I9" s="42"/>
      <c r="J9" s="41" t="s">
        <v>86</v>
      </c>
      <c r="K9" s="41" t="s">
        <v>87</v>
      </c>
      <c r="L9" s="42"/>
      <c r="M9" s="40"/>
      <c r="N9" s="41" t="s">
        <v>88</v>
      </c>
      <c r="O9" s="41"/>
      <c r="P9" s="41" t="s">
        <v>66</v>
      </c>
      <c r="Q9" s="40"/>
      <c r="R9" s="43">
        <v>0.485</v>
      </c>
      <c r="S9" s="44">
        <v>1.9417</v>
      </c>
      <c r="U9" s="311" t="s">
        <v>25</v>
      </c>
      <c r="V9" s="342">
        <f>SUMIF(P10:P60,"=2",O10:O60)</f>
        <v>170</v>
      </c>
    </row>
    <row r="10" spans="1:19" ht="12.75">
      <c r="A10" s="381" t="s">
        <v>17</v>
      </c>
      <c r="B10" s="382">
        <v>26</v>
      </c>
      <c r="C10" s="381" t="s">
        <v>89</v>
      </c>
      <c r="D10" s="383">
        <v>1650</v>
      </c>
      <c r="E10" s="383">
        <v>1100</v>
      </c>
      <c r="F10" s="384">
        <f>SUM(D10-E10)</f>
        <v>550</v>
      </c>
      <c r="G10" s="385">
        <v>0</v>
      </c>
      <c r="H10" s="384">
        <f>SUM(G10*D10)</f>
        <v>0</v>
      </c>
      <c r="I10" s="384">
        <f>SUM(H10-E10)</f>
        <v>-1100</v>
      </c>
      <c r="J10" s="384">
        <f>IF(I10&lt;0,0,(H10-E10))</f>
        <v>0</v>
      </c>
      <c r="K10" s="384">
        <f>SUM(H10-J10)</f>
        <v>0</v>
      </c>
      <c r="L10" s="383">
        <v>0</v>
      </c>
      <c r="M10" s="384">
        <f>IF((E10-K10-L10)&lt;0,"$0",(E10-K10-L10))</f>
        <v>1100</v>
      </c>
      <c r="N10" s="383">
        <v>500</v>
      </c>
      <c r="O10" s="384">
        <f>IF(M10-N10&lt;0,"$0",M10-N10)</f>
        <v>600</v>
      </c>
      <c r="P10" s="382">
        <v>1</v>
      </c>
      <c r="Q10" s="384">
        <f>IF(P10=1,O10*2.1292,IF(P10=2,(O10*1.9417),0))</f>
        <v>1277.52</v>
      </c>
      <c r="R10" s="384">
        <f aca="true" t="shared" si="0" ref="R10:R60">SUM(Q10*0.485)</f>
        <v>619.5971999999999</v>
      </c>
      <c r="S10" s="384">
        <f>SUM(O10*1.9417)</f>
        <v>1165.02</v>
      </c>
    </row>
    <row r="11" spans="1:19" ht="12.75">
      <c r="A11" s="381" t="s">
        <v>17</v>
      </c>
      <c r="B11" s="382">
        <v>26</v>
      </c>
      <c r="C11" s="381" t="s">
        <v>89</v>
      </c>
      <c r="D11" s="383">
        <v>1650</v>
      </c>
      <c r="E11" s="383">
        <v>1100</v>
      </c>
      <c r="F11" s="384">
        <f>SUM(D11-E11)</f>
        <v>550</v>
      </c>
      <c r="G11" s="385">
        <v>0.2</v>
      </c>
      <c r="H11" s="384">
        <f>SUM(G11*D11)</f>
        <v>330</v>
      </c>
      <c r="I11" s="384">
        <f>SUM(H11-E11)</f>
        <v>-770</v>
      </c>
      <c r="J11" s="384">
        <f>IF(I11&lt;0,0,(H11-E11))</f>
        <v>0</v>
      </c>
      <c r="K11" s="384">
        <f>SUM(H11-J11)</f>
        <v>330</v>
      </c>
      <c r="L11" s="383">
        <v>100</v>
      </c>
      <c r="M11" s="384">
        <f>IF((E11-K11-L11)&lt;0,"$0",(E11-K11-L11))</f>
        <v>670</v>
      </c>
      <c r="N11" s="383">
        <v>500</v>
      </c>
      <c r="O11" s="384">
        <f>IF(M11-N11&lt;0,"$0",M11-N11)</f>
        <v>170</v>
      </c>
      <c r="P11" s="382">
        <v>2</v>
      </c>
      <c r="Q11" s="384">
        <f>IF(P11=1,O11*2.1292,IF(P11=2,(O11*1.9417),0))</f>
        <v>330.089</v>
      </c>
      <c r="R11" s="384">
        <f t="shared" si="0"/>
        <v>160.093165</v>
      </c>
      <c r="S11" s="384">
        <f>SUM(O11*1.9417)</f>
        <v>330.089</v>
      </c>
    </row>
    <row r="12" spans="1:19" ht="12.75">
      <c r="A12" s="381" t="s">
        <v>17</v>
      </c>
      <c r="B12" s="382">
        <v>26</v>
      </c>
      <c r="C12" s="381" t="s">
        <v>90</v>
      </c>
      <c r="D12" s="383">
        <v>2000</v>
      </c>
      <c r="E12" s="383">
        <v>1000</v>
      </c>
      <c r="F12" s="384">
        <f aca="true" t="shared" si="1" ref="F12:F37">SUM(D12-E12)</f>
        <v>1000</v>
      </c>
      <c r="G12" s="385">
        <v>0.8</v>
      </c>
      <c r="H12" s="384">
        <f aca="true" t="shared" si="2" ref="H12:H37">SUM(G12*D12)</f>
        <v>1600</v>
      </c>
      <c r="I12" s="384">
        <f aca="true" t="shared" si="3" ref="I12:I37">SUM(H12-E12)</f>
        <v>600</v>
      </c>
      <c r="J12" s="384">
        <f aca="true" t="shared" si="4" ref="J12:J37">IF(I12&lt;0,0,(H12-E12))</f>
        <v>600</v>
      </c>
      <c r="K12" s="384">
        <f aca="true" t="shared" si="5" ref="K12:K37">SUM(H12-J12)</f>
        <v>1000</v>
      </c>
      <c r="L12" s="383"/>
      <c r="M12" s="384">
        <f aca="true" t="shared" si="6" ref="M12:M60">IF((E12-K12-L12)&lt;0,"$0",(E12-K12-L12))</f>
        <v>0</v>
      </c>
      <c r="N12" s="383"/>
      <c r="O12" s="384">
        <f>IF(M12-N12&lt;0,"$0",M12-N12)</f>
        <v>0</v>
      </c>
      <c r="P12" s="382"/>
      <c r="Q12" s="384">
        <f>IF(P12=1,O12*2.1292,IF(P12=2,(O12*1.9417),0))</f>
        <v>0</v>
      </c>
      <c r="R12" s="384">
        <f t="shared" si="0"/>
        <v>0</v>
      </c>
      <c r="S12" s="384">
        <f aca="true" t="shared" si="7" ref="S12:S37">SUM(O12*1.9417)</f>
        <v>0</v>
      </c>
    </row>
    <row r="13" spans="1:19" ht="12.75">
      <c r="A13" s="388"/>
      <c r="B13" s="572"/>
      <c r="C13" s="388"/>
      <c r="D13" s="389"/>
      <c r="E13" s="389"/>
      <c r="F13" s="384">
        <f t="shared" si="1"/>
        <v>0</v>
      </c>
      <c r="G13" s="390"/>
      <c r="H13" s="384">
        <f t="shared" si="2"/>
        <v>0</v>
      </c>
      <c r="I13" s="384">
        <f t="shared" si="3"/>
        <v>0</v>
      </c>
      <c r="J13" s="384">
        <f t="shared" si="4"/>
        <v>0</v>
      </c>
      <c r="K13" s="384">
        <f t="shared" si="5"/>
        <v>0</v>
      </c>
      <c r="L13" s="389"/>
      <c r="M13" s="384">
        <f t="shared" si="6"/>
        <v>0</v>
      </c>
      <c r="N13" s="389"/>
      <c r="O13" s="384">
        <f>IF(M13-N13&lt;0,"$0",M13-N13)</f>
        <v>0</v>
      </c>
      <c r="P13" s="572"/>
      <c r="Q13" s="384">
        <f>IF(P13=1,O13*2.1292,IF(P13=2,(O13*1.9417),0))</f>
        <v>0</v>
      </c>
      <c r="R13" s="384">
        <f t="shared" si="0"/>
        <v>0</v>
      </c>
      <c r="S13" s="384">
        <f t="shared" si="7"/>
        <v>0</v>
      </c>
    </row>
    <row r="14" spans="1:19" ht="12.75">
      <c r="A14" s="388"/>
      <c r="B14" s="572"/>
      <c r="C14" s="388"/>
      <c r="D14" s="389"/>
      <c r="E14" s="389"/>
      <c r="F14" s="384">
        <f t="shared" si="1"/>
        <v>0</v>
      </c>
      <c r="G14" s="390"/>
      <c r="H14" s="384">
        <f t="shared" si="2"/>
        <v>0</v>
      </c>
      <c r="I14" s="384">
        <f t="shared" si="3"/>
        <v>0</v>
      </c>
      <c r="J14" s="384">
        <f t="shared" si="4"/>
        <v>0</v>
      </c>
      <c r="K14" s="384">
        <f t="shared" si="5"/>
        <v>0</v>
      </c>
      <c r="L14" s="389"/>
      <c r="M14" s="384">
        <f t="shared" si="6"/>
        <v>0</v>
      </c>
      <c r="N14" s="389"/>
      <c r="O14" s="384">
        <f>IF(M14-N14&lt;0,"$0",M14-N14)</f>
        <v>0</v>
      </c>
      <c r="P14" s="572"/>
      <c r="Q14" s="384">
        <f aca="true" t="shared" si="8" ref="Q14:Q60">IF(P14=1,O14*2.1292,IF(P14=2,(O14*1.9417),0))</f>
        <v>0</v>
      </c>
      <c r="R14" s="384">
        <f t="shared" si="0"/>
        <v>0</v>
      </c>
      <c r="S14" s="384">
        <f t="shared" si="7"/>
        <v>0</v>
      </c>
    </row>
    <row r="15" spans="1:19" ht="12.75">
      <c r="A15" s="388"/>
      <c r="B15" s="572"/>
      <c r="C15" s="388"/>
      <c r="D15" s="389"/>
      <c r="E15" s="389"/>
      <c r="F15" s="384">
        <f t="shared" si="1"/>
        <v>0</v>
      </c>
      <c r="G15" s="390"/>
      <c r="H15" s="384">
        <f t="shared" si="2"/>
        <v>0</v>
      </c>
      <c r="I15" s="384">
        <f t="shared" si="3"/>
        <v>0</v>
      </c>
      <c r="J15" s="384">
        <f t="shared" si="4"/>
        <v>0</v>
      </c>
      <c r="K15" s="384">
        <f t="shared" si="5"/>
        <v>0</v>
      </c>
      <c r="L15" s="389"/>
      <c r="M15" s="384">
        <f t="shared" si="6"/>
        <v>0</v>
      </c>
      <c r="N15" s="389"/>
      <c r="O15" s="384">
        <f aca="true" t="shared" si="9" ref="O15:O60">IF(M15-N15&lt;0,"$0",M15-N15)</f>
        <v>0</v>
      </c>
      <c r="P15" s="572"/>
      <c r="Q15" s="384">
        <f t="shared" si="8"/>
        <v>0</v>
      </c>
      <c r="R15" s="384">
        <f t="shared" si="0"/>
        <v>0</v>
      </c>
      <c r="S15" s="384">
        <f t="shared" si="7"/>
        <v>0</v>
      </c>
    </row>
    <row r="16" spans="1:19" ht="12.75">
      <c r="A16" s="388"/>
      <c r="B16" s="572"/>
      <c r="C16" s="388"/>
      <c r="D16" s="389"/>
      <c r="E16" s="389"/>
      <c r="F16" s="384">
        <f t="shared" si="1"/>
        <v>0</v>
      </c>
      <c r="G16" s="390"/>
      <c r="H16" s="384">
        <f t="shared" si="2"/>
        <v>0</v>
      </c>
      <c r="I16" s="384">
        <f t="shared" si="3"/>
        <v>0</v>
      </c>
      <c r="J16" s="384">
        <f t="shared" si="4"/>
        <v>0</v>
      </c>
      <c r="K16" s="384">
        <f t="shared" si="5"/>
        <v>0</v>
      </c>
      <c r="L16" s="389"/>
      <c r="M16" s="384">
        <f t="shared" si="6"/>
        <v>0</v>
      </c>
      <c r="N16" s="389"/>
      <c r="O16" s="384">
        <f t="shared" si="9"/>
        <v>0</v>
      </c>
      <c r="P16" s="572"/>
      <c r="Q16" s="384">
        <f t="shared" si="8"/>
        <v>0</v>
      </c>
      <c r="R16" s="384">
        <f t="shared" si="0"/>
        <v>0</v>
      </c>
      <c r="S16" s="384">
        <f t="shared" si="7"/>
        <v>0</v>
      </c>
    </row>
    <row r="17" spans="1:19" ht="12.75">
      <c r="A17" s="388"/>
      <c r="B17" s="572"/>
      <c r="C17" s="388"/>
      <c r="D17" s="389"/>
      <c r="E17" s="389"/>
      <c r="F17" s="384">
        <f t="shared" si="1"/>
        <v>0</v>
      </c>
      <c r="G17" s="390"/>
      <c r="H17" s="384">
        <f t="shared" si="2"/>
        <v>0</v>
      </c>
      <c r="I17" s="384">
        <f t="shared" si="3"/>
        <v>0</v>
      </c>
      <c r="J17" s="384">
        <f t="shared" si="4"/>
        <v>0</v>
      </c>
      <c r="K17" s="384">
        <f t="shared" si="5"/>
        <v>0</v>
      </c>
      <c r="L17" s="389"/>
      <c r="M17" s="384">
        <f t="shared" si="6"/>
        <v>0</v>
      </c>
      <c r="N17" s="389"/>
      <c r="O17" s="384">
        <f t="shared" si="9"/>
        <v>0</v>
      </c>
      <c r="P17" s="572"/>
      <c r="Q17" s="384">
        <f t="shared" si="8"/>
        <v>0</v>
      </c>
      <c r="R17" s="384">
        <f t="shared" si="0"/>
        <v>0</v>
      </c>
      <c r="S17" s="384">
        <f t="shared" si="7"/>
        <v>0</v>
      </c>
    </row>
    <row r="18" spans="1:19" ht="12.75">
      <c r="A18" s="388"/>
      <c r="B18" s="572"/>
      <c r="C18" s="388"/>
      <c r="D18" s="389"/>
      <c r="E18" s="389"/>
      <c r="F18" s="384">
        <f t="shared" si="1"/>
        <v>0</v>
      </c>
      <c r="G18" s="390"/>
      <c r="H18" s="384">
        <f t="shared" si="2"/>
        <v>0</v>
      </c>
      <c r="I18" s="384">
        <f t="shared" si="3"/>
        <v>0</v>
      </c>
      <c r="J18" s="384">
        <f t="shared" si="4"/>
        <v>0</v>
      </c>
      <c r="K18" s="384">
        <f t="shared" si="5"/>
        <v>0</v>
      </c>
      <c r="L18" s="389"/>
      <c r="M18" s="384">
        <f t="shared" si="6"/>
        <v>0</v>
      </c>
      <c r="N18" s="389"/>
      <c r="O18" s="384">
        <f t="shared" si="9"/>
        <v>0</v>
      </c>
      <c r="P18" s="572"/>
      <c r="Q18" s="384">
        <f t="shared" si="8"/>
        <v>0</v>
      </c>
      <c r="R18" s="384">
        <f t="shared" si="0"/>
        <v>0</v>
      </c>
      <c r="S18" s="384">
        <f t="shared" si="7"/>
        <v>0</v>
      </c>
    </row>
    <row r="19" spans="1:19" ht="12.75">
      <c r="A19" s="388"/>
      <c r="B19" s="572"/>
      <c r="C19" s="388"/>
      <c r="D19" s="389"/>
      <c r="E19" s="389"/>
      <c r="F19" s="384">
        <f t="shared" si="1"/>
        <v>0</v>
      </c>
      <c r="G19" s="390"/>
      <c r="H19" s="384">
        <f t="shared" si="2"/>
        <v>0</v>
      </c>
      <c r="I19" s="384">
        <f t="shared" si="3"/>
        <v>0</v>
      </c>
      <c r="J19" s="384">
        <f t="shared" si="4"/>
        <v>0</v>
      </c>
      <c r="K19" s="384">
        <f t="shared" si="5"/>
        <v>0</v>
      </c>
      <c r="L19" s="389"/>
      <c r="M19" s="384">
        <f t="shared" si="6"/>
        <v>0</v>
      </c>
      <c r="N19" s="389"/>
      <c r="O19" s="384">
        <f t="shared" si="9"/>
        <v>0</v>
      </c>
      <c r="P19" s="572"/>
      <c r="Q19" s="384">
        <f t="shared" si="8"/>
        <v>0</v>
      </c>
      <c r="R19" s="384">
        <f t="shared" si="0"/>
        <v>0</v>
      </c>
      <c r="S19" s="384">
        <f t="shared" si="7"/>
        <v>0</v>
      </c>
    </row>
    <row r="20" spans="1:19" ht="12.75">
      <c r="A20" s="388"/>
      <c r="B20" s="572"/>
      <c r="C20" s="388"/>
      <c r="D20" s="389"/>
      <c r="E20" s="389"/>
      <c r="F20" s="384">
        <f t="shared" si="1"/>
        <v>0</v>
      </c>
      <c r="G20" s="390"/>
      <c r="H20" s="384">
        <f t="shared" si="2"/>
        <v>0</v>
      </c>
      <c r="I20" s="384">
        <f t="shared" si="3"/>
        <v>0</v>
      </c>
      <c r="J20" s="384">
        <f t="shared" si="4"/>
        <v>0</v>
      </c>
      <c r="K20" s="384">
        <f t="shared" si="5"/>
        <v>0</v>
      </c>
      <c r="L20" s="389"/>
      <c r="M20" s="384">
        <f t="shared" si="6"/>
        <v>0</v>
      </c>
      <c r="N20" s="389"/>
      <c r="O20" s="384">
        <f t="shared" si="9"/>
        <v>0</v>
      </c>
      <c r="P20" s="572"/>
      <c r="Q20" s="384">
        <f t="shared" si="8"/>
        <v>0</v>
      </c>
      <c r="R20" s="384">
        <f t="shared" si="0"/>
        <v>0</v>
      </c>
      <c r="S20" s="384">
        <f t="shared" si="7"/>
        <v>0</v>
      </c>
    </row>
    <row r="21" spans="1:19" ht="12.75">
      <c r="A21" s="388"/>
      <c r="B21" s="572"/>
      <c r="C21" s="388"/>
      <c r="D21" s="389"/>
      <c r="E21" s="389"/>
      <c r="F21" s="384">
        <f t="shared" si="1"/>
        <v>0</v>
      </c>
      <c r="G21" s="390"/>
      <c r="H21" s="384">
        <f t="shared" si="2"/>
        <v>0</v>
      </c>
      <c r="I21" s="384">
        <f t="shared" si="3"/>
        <v>0</v>
      </c>
      <c r="J21" s="384">
        <f t="shared" si="4"/>
        <v>0</v>
      </c>
      <c r="K21" s="384">
        <f t="shared" si="5"/>
        <v>0</v>
      </c>
      <c r="L21" s="389"/>
      <c r="M21" s="384">
        <f t="shared" si="6"/>
        <v>0</v>
      </c>
      <c r="N21" s="389"/>
      <c r="O21" s="384">
        <f t="shared" si="9"/>
        <v>0</v>
      </c>
      <c r="P21" s="572"/>
      <c r="Q21" s="384">
        <f t="shared" si="8"/>
        <v>0</v>
      </c>
      <c r="R21" s="384">
        <f t="shared" si="0"/>
        <v>0</v>
      </c>
      <c r="S21" s="384">
        <f t="shared" si="7"/>
        <v>0</v>
      </c>
    </row>
    <row r="22" spans="1:19" ht="12.75">
      <c r="A22" s="388"/>
      <c r="B22" s="572"/>
      <c r="C22" s="388"/>
      <c r="D22" s="389"/>
      <c r="E22" s="389"/>
      <c r="F22" s="384">
        <f t="shared" si="1"/>
        <v>0</v>
      </c>
      <c r="G22" s="390"/>
      <c r="H22" s="384">
        <f t="shared" si="2"/>
        <v>0</v>
      </c>
      <c r="I22" s="384">
        <f t="shared" si="3"/>
        <v>0</v>
      </c>
      <c r="J22" s="384">
        <f t="shared" si="4"/>
        <v>0</v>
      </c>
      <c r="K22" s="384">
        <f t="shared" si="5"/>
        <v>0</v>
      </c>
      <c r="L22" s="389"/>
      <c r="M22" s="384">
        <f t="shared" si="6"/>
        <v>0</v>
      </c>
      <c r="N22" s="389"/>
      <c r="O22" s="384">
        <f t="shared" si="9"/>
        <v>0</v>
      </c>
      <c r="P22" s="572"/>
      <c r="Q22" s="384">
        <f t="shared" si="8"/>
        <v>0</v>
      </c>
      <c r="R22" s="384">
        <f t="shared" si="0"/>
        <v>0</v>
      </c>
      <c r="S22" s="384">
        <f t="shared" si="7"/>
        <v>0</v>
      </c>
    </row>
    <row r="23" spans="1:19" ht="12.75">
      <c r="A23" s="388"/>
      <c r="B23" s="572"/>
      <c r="C23" s="388"/>
      <c r="D23" s="389"/>
      <c r="E23" s="389"/>
      <c r="F23" s="384">
        <f t="shared" si="1"/>
        <v>0</v>
      </c>
      <c r="G23" s="390"/>
      <c r="H23" s="384">
        <f t="shared" si="2"/>
        <v>0</v>
      </c>
      <c r="I23" s="384">
        <f t="shared" si="3"/>
        <v>0</v>
      </c>
      <c r="J23" s="384">
        <f t="shared" si="4"/>
        <v>0</v>
      </c>
      <c r="K23" s="384">
        <f t="shared" si="5"/>
        <v>0</v>
      </c>
      <c r="L23" s="389"/>
      <c r="M23" s="384">
        <f t="shared" si="6"/>
        <v>0</v>
      </c>
      <c r="N23" s="389"/>
      <c r="O23" s="384">
        <f t="shared" si="9"/>
        <v>0</v>
      </c>
      <c r="P23" s="572"/>
      <c r="Q23" s="384">
        <f t="shared" si="8"/>
        <v>0</v>
      </c>
      <c r="R23" s="384">
        <f t="shared" si="0"/>
        <v>0</v>
      </c>
      <c r="S23" s="384">
        <f t="shared" si="7"/>
        <v>0</v>
      </c>
    </row>
    <row r="24" spans="1:19" ht="12.75">
      <c r="A24" s="388"/>
      <c r="B24" s="572"/>
      <c r="C24" s="388"/>
      <c r="D24" s="389"/>
      <c r="E24" s="389"/>
      <c r="F24" s="384">
        <f t="shared" si="1"/>
        <v>0</v>
      </c>
      <c r="G24" s="390"/>
      <c r="H24" s="384">
        <f t="shared" si="2"/>
        <v>0</v>
      </c>
      <c r="I24" s="384">
        <f t="shared" si="3"/>
        <v>0</v>
      </c>
      <c r="J24" s="384">
        <f t="shared" si="4"/>
        <v>0</v>
      </c>
      <c r="K24" s="384">
        <f t="shared" si="5"/>
        <v>0</v>
      </c>
      <c r="L24" s="389"/>
      <c r="M24" s="384">
        <f t="shared" si="6"/>
        <v>0</v>
      </c>
      <c r="N24" s="389"/>
      <c r="O24" s="384">
        <f t="shared" si="9"/>
        <v>0</v>
      </c>
      <c r="P24" s="572"/>
      <c r="Q24" s="384">
        <f t="shared" si="8"/>
        <v>0</v>
      </c>
      <c r="R24" s="384">
        <f t="shared" si="0"/>
        <v>0</v>
      </c>
      <c r="S24" s="384">
        <f t="shared" si="7"/>
        <v>0</v>
      </c>
    </row>
    <row r="25" spans="1:19" ht="12.75">
      <c r="A25" s="388"/>
      <c r="B25" s="572"/>
      <c r="C25" s="388"/>
      <c r="D25" s="389"/>
      <c r="E25" s="389"/>
      <c r="F25" s="384">
        <f t="shared" si="1"/>
        <v>0</v>
      </c>
      <c r="G25" s="390"/>
      <c r="H25" s="384">
        <f t="shared" si="2"/>
        <v>0</v>
      </c>
      <c r="I25" s="384">
        <f t="shared" si="3"/>
        <v>0</v>
      </c>
      <c r="J25" s="384">
        <f t="shared" si="4"/>
        <v>0</v>
      </c>
      <c r="K25" s="384">
        <f t="shared" si="5"/>
        <v>0</v>
      </c>
      <c r="L25" s="389"/>
      <c r="M25" s="384">
        <f t="shared" si="6"/>
        <v>0</v>
      </c>
      <c r="N25" s="389"/>
      <c r="O25" s="384">
        <f t="shared" si="9"/>
        <v>0</v>
      </c>
      <c r="P25" s="572"/>
      <c r="Q25" s="384">
        <f t="shared" si="8"/>
        <v>0</v>
      </c>
      <c r="R25" s="384">
        <f t="shared" si="0"/>
        <v>0</v>
      </c>
      <c r="S25" s="384">
        <f t="shared" si="7"/>
        <v>0</v>
      </c>
    </row>
    <row r="26" spans="1:19" ht="12.75">
      <c r="A26" s="388"/>
      <c r="B26" s="572"/>
      <c r="C26" s="388"/>
      <c r="D26" s="389"/>
      <c r="E26" s="389"/>
      <c r="F26" s="384">
        <f t="shared" si="1"/>
        <v>0</v>
      </c>
      <c r="G26" s="390"/>
      <c r="H26" s="384">
        <f t="shared" si="2"/>
        <v>0</v>
      </c>
      <c r="I26" s="384">
        <f t="shared" si="3"/>
        <v>0</v>
      </c>
      <c r="J26" s="384">
        <f t="shared" si="4"/>
        <v>0</v>
      </c>
      <c r="K26" s="384">
        <f t="shared" si="5"/>
        <v>0</v>
      </c>
      <c r="L26" s="389"/>
      <c r="M26" s="384">
        <f t="shared" si="6"/>
        <v>0</v>
      </c>
      <c r="N26" s="389"/>
      <c r="O26" s="384">
        <f t="shared" si="9"/>
        <v>0</v>
      </c>
      <c r="P26" s="572"/>
      <c r="Q26" s="384">
        <f t="shared" si="8"/>
        <v>0</v>
      </c>
      <c r="R26" s="384">
        <f t="shared" si="0"/>
        <v>0</v>
      </c>
      <c r="S26" s="384">
        <f t="shared" si="7"/>
        <v>0</v>
      </c>
    </row>
    <row r="27" spans="1:19" ht="12.75">
      <c r="A27" s="388"/>
      <c r="B27" s="572"/>
      <c r="C27" s="388"/>
      <c r="D27" s="389"/>
      <c r="E27" s="389"/>
      <c r="F27" s="384">
        <f t="shared" si="1"/>
        <v>0</v>
      </c>
      <c r="G27" s="390"/>
      <c r="H27" s="384">
        <f t="shared" si="2"/>
        <v>0</v>
      </c>
      <c r="I27" s="384">
        <f t="shared" si="3"/>
        <v>0</v>
      </c>
      <c r="J27" s="384">
        <f t="shared" si="4"/>
        <v>0</v>
      </c>
      <c r="K27" s="384">
        <f t="shared" si="5"/>
        <v>0</v>
      </c>
      <c r="L27" s="389"/>
      <c r="M27" s="384">
        <f t="shared" si="6"/>
        <v>0</v>
      </c>
      <c r="N27" s="389"/>
      <c r="O27" s="384">
        <f t="shared" si="9"/>
        <v>0</v>
      </c>
      <c r="P27" s="572"/>
      <c r="Q27" s="384">
        <f t="shared" si="8"/>
        <v>0</v>
      </c>
      <c r="R27" s="384">
        <f t="shared" si="0"/>
        <v>0</v>
      </c>
      <c r="S27" s="384">
        <f t="shared" si="7"/>
        <v>0</v>
      </c>
    </row>
    <row r="28" spans="1:19" ht="12.75">
      <c r="A28" s="388"/>
      <c r="B28" s="572"/>
      <c r="C28" s="388"/>
      <c r="D28" s="389"/>
      <c r="E28" s="389"/>
      <c r="F28" s="384">
        <f t="shared" si="1"/>
        <v>0</v>
      </c>
      <c r="G28" s="390"/>
      <c r="H28" s="384">
        <f t="shared" si="2"/>
        <v>0</v>
      </c>
      <c r="I28" s="384">
        <f t="shared" si="3"/>
        <v>0</v>
      </c>
      <c r="J28" s="384">
        <f t="shared" si="4"/>
        <v>0</v>
      </c>
      <c r="K28" s="384">
        <f t="shared" si="5"/>
        <v>0</v>
      </c>
      <c r="L28" s="389"/>
      <c r="M28" s="384">
        <f t="shared" si="6"/>
        <v>0</v>
      </c>
      <c r="N28" s="389"/>
      <c r="O28" s="384">
        <f t="shared" si="9"/>
        <v>0</v>
      </c>
      <c r="P28" s="572"/>
      <c r="Q28" s="384">
        <f t="shared" si="8"/>
        <v>0</v>
      </c>
      <c r="R28" s="384">
        <f t="shared" si="0"/>
        <v>0</v>
      </c>
      <c r="S28" s="384">
        <f t="shared" si="7"/>
        <v>0</v>
      </c>
    </row>
    <row r="29" spans="1:19" ht="12.75">
      <c r="A29" s="388"/>
      <c r="B29" s="572"/>
      <c r="C29" s="388"/>
      <c r="D29" s="389"/>
      <c r="E29" s="389"/>
      <c r="F29" s="384">
        <f t="shared" si="1"/>
        <v>0</v>
      </c>
      <c r="G29" s="390"/>
      <c r="H29" s="384">
        <f t="shared" si="2"/>
        <v>0</v>
      </c>
      <c r="I29" s="384">
        <f t="shared" si="3"/>
        <v>0</v>
      </c>
      <c r="J29" s="384">
        <f t="shared" si="4"/>
        <v>0</v>
      </c>
      <c r="K29" s="384">
        <f t="shared" si="5"/>
        <v>0</v>
      </c>
      <c r="L29" s="389"/>
      <c r="M29" s="384">
        <f t="shared" si="6"/>
        <v>0</v>
      </c>
      <c r="N29" s="389"/>
      <c r="O29" s="384">
        <f t="shared" si="9"/>
        <v>0</v>
      </c>
      <c r="P29" s="572"/>
      <c r="Q29" s="384">
        <f t="shared" si="8"/>
        <v>0</v>
      </c>
      <c r="R29" s="384">
        <f t="shared" si="0"/>
        <v>0</v>
      </c>
      <c r="S29" s="384">
        <f t="shared" si="7"/>
        <v>0</v>
      </c>
    </row>
    <row r="30" spans="1:19" ht="12.75">
      <c r="A30" s="388"/>
      <c r="B30" s="572"/>
      <c r="C30" s="388"/>
      <c r="D30" s="389"/>
      <c r="E30" s="389"/>
      <c r="F30" s="384">
        <f t="shared" si="1"/>
        <v>0</v>
      </c>
      <c r="G30" s="390"/>
      <c r="H30" s="384">
        <f t="shared" si="2"/>
        <v>0</v>
      </c>
      <c r="I30" s="384">
        <f t="shared" si="3"/>
        <v>0</v>
      </c>
      <c r="J30" s="384">
        <f t="shared" si="4"/>
        <v>0</v>
      </c>
      <c r="K30" s="384">
        <f t="shared" si="5"/>
        <v>0</v>
      </c>
      <c r="L30" s="389"/>
      <c r="M30" s="384">
        <f t="shared" si="6"/>
        <v>0</v>
      </c>
      <c r="N30" s="389"/>
      <c r="O30" s="384">
        <f t="shared" si="9"/>
        <v>0</v>
      </c>
      <c r="P30" s="572"/>
      <c r="Q30" s="384">
        <f t="shared" si="8"/>
        <v>0</v>
      </c>
      <c r="R30" s="384">
        <f t="shared" si="0"/>
        <v>0</v>
      </c>
      <c r="S30" s="384">
        <f t="shared" si="7"/>
        <v>0</v>
      </c>
    </row>
    <row r="31" spans="1:19" ht="12.75">
      <c r="A31" s="388"/>
      <c r="B31" s="572"/>
      <c r="C31" s="388"/>
      <c r="D31" s="389"/>
      <c r="E31" s="389"/>
      <c r="F31" s="384">
        <f t="shared" si="1"/>
        <v>0</v>
      </c>
      <c r="G31" s="390"/>
      <c r="H31" s="384">
        <f t="shared" si="2"/>
        <v>0</v>
      </c>
      <c r="I31" s="384">
        <f t="shared" si="3"/>
        <v>0</v>
      </c>
      <c r="J31" s="384">
        <f t="shared" si="4"/>
        <v>0</v>
      </c>
      <c r="K31" s="384">
        <f t="shared" si="5"/>
        <v>0</v>
      </c>
      <c r="L31" s="389"/>
      <c r="M31" s="384">
        <f t="shared" si="6"/>
        <v>0</v>
      </c>
      <c r="N31" s="389"/>
      <c r="O31" s="384">
        <f t="shared" si="9"/>
        <v>0</v>
      </c>
      <c r="P31" s="572"/>
      <c r="Q31" s="384">
        <f t="shared" si="8"/>
        <v>0</v>
      </c>
      <c r="R31" s="384">
        <f t="shared" si="0"/>
        <v>0</v>
      </c>
      <c r="S31" s="384">
        <f t="shared" si="7"/>
        <v>0</v>
      </c>
    </row>
    <row r="32" spans="1:19" ht="12.75">
      <c r="A32" s="388"/>
      <c r="B32" s="572"/>
      <c r="C32" s="388"/>
      <c r="D32" s="389"/>
      <c r="E32" s="389"/>
      <c r="F32" s="384">
        <f t="shared" si="1"/>
        <v>0</v>
      </c>
      <c r="G32" s="390"/>
      <c r="H32" s="384">
        <f t="shared" si="2"/>
        <v>0</v>
      </c>
      <c r="I32" s="384">
        <f t="shared" si="3"/>
        <v>0</v>
      </c>
      <c r="J32" s="384">
        <f t="shared" si="4"/>
        <v>0</v>
      </c>
      <c r="K32" s="384">
        <f t="shared" si="5"/>
        <v>0</v>
      </c>
      <c r="L32" s="389"/>
      <c r="M32" s="384">
        <f t="shared" si="6"/>
        <v>0</v>
      </c>
      <c r="N32" s="389"/>
      <c r="O32" s="384">
        <f t="shared" si="9"/>
        <v>0</v>
      </c>
      <c r="P32" s="572"/>
      <c r="Q32" s="384">
        <f t="shared" si="8"/>
        <v>0</v>
      </c>
      <c r="R32" s="384">
        <f t="shared" si="0"/>
        <v>0</v>
      </c>
      <c r="S32" s="384">
        <f t="shared" si="7"/>
        <v>0</v>
      </c>
    </row>
    <row r="33" spans="1:19" ht="12.75">
      <c r="A33" s="388"/>
      <c r="B33" s="572"/>
      <c r="C33" s="388"/>
      <c r="D33" s="389"/>
      <c r="E33" s="389"/>
      <c r="F33" s="384">
        <f t="shared" si="1"/>
        <v>0</v>
      </c>
      <c r="G33" s="390"/>
      <c r="H33" s="384">
        <f t="shared" si="2"/>
        <v>0</v>
      </c>
      <c r="I33" s="384">
        <f t="shared" si="3"/>
        <v>0</v>
      </c>
      <c r="J33" s="384">
        <f t="shared" si="4"/>
        <v>0</v>
      </c>
      <c r="K33" s="384">
        <f t="shared" si="5"/>
        <v>0</v>
      </c>
      <c r="L33" s="389"/>
      <c r="M33" s="384">
        <f t="shared" si="6"/>
        <v>0</v>
      </c>
      <c r="N33" s="389"/>
      <c r="O33" s="384">
        <f t="shared" si="9"/>
        <v>0</v>
      </c>
      <c r="P33" s="572"/>
      <c r="Q33" s="384">
        <f t="shared" si="8"/>
        <v>0</v>
      </c>
      <c r="R33" s="384">
        <f t="shared" si="0"/>
        <v>0</v>
      </c>
      <c r="S33" s="384">
        <f t="shared" si="7"/>
        <v>0</v>
      </c>
    </row>
    <row r="34" spans="1:19" ht="12.75">
      <c r="A34" s="388"/>
      <c r="B34" s="572"/>
      <c r="C34" s="388"/>
      <c r="D34" s="389"/>
      <c r="E34" s="389"/>
      <c r="F34" s="384">
        <f t="shared" si="1"/>
        <v>0</v>
      </c>
      <c r="G34" s="390"/>
      <c r="H34" s="384">
        <f t="shared" si="2"/>
        <v>0</v>
      </c>
      <c r="I34" s="384">
        <f t="shared" si="3"/>
        <v>0</v>
      </c>
      <c r="J34" s="384">
        <f t="shared" si="4"/>
        <v>0</v>
      </c>
      <c r="K34" s="384">
        <f t="shared" si="5"/>
        <v>0</v>
      </c>
      <c r="L34" s="389"/>
      <c r="M34" s="384">
        <f t="shared" si="6"/>
        <v>0</v>
      </c>
      <c r="N34" s="389"/>
      <c r="O34" s="384">
        <f t="shared" si="9"/>
        <v>0</v>
      </c>
      <c r="P34" s="572"/>
      <c r="Q34" s="384">
        <f t="shared" si="8"/>
        <v>0</v>
      </c>
      <c r="R34" s="384">
        <f t="shared" si="0"/>
        <v>0</v>
      </c>
      <c r="S34" s="384">
        <f t="shared" si="7"/>
        <v>0</v>
      </c>
    </row>
    <row r="35" spans="1:19" ht="12.75">
      <c r="A35" s="388"/>
      <c r="B35" s="572"/>
      <c r="C35" s="388"/>
      <c r="D35" s="389"/>
      <c r="E35" s="389"/>
      <c r="F35" s="384">
        <f t="shared" si="1"/>
        <v>0</v>
      </c>
      <c r="G35" s="390"/>
      <c r="H35" s="384">
        <f t="shared" si="2"/>
        <v>0</v>
      </c>
      <c r="I35" s="384">
        <f t="shared" si="3"/>
        <v>0</v>
      </c>
      <c r="J35" s="384">
        <f t="shared" si="4"/>
        <v>0</v>
      </c>
      <c r="K35" s="384">
        <f t="shared" si="5"/>
        <v>0</v>
      </c>
      <c r="L35" s="389"/>
      <c r="M35" s="384">
        <f t="shared" si="6"/>
        <v>0</v>
      </c>
      <c r="N35" s="389"/>
      <c r="O35" s="384">
        <f t="shared" si="9"/>
        <v>0</v>
      </c>
      <c r="P35" s="572"/>
      <c r="Q35" s="384">
        <f t="shared" si="8"/>
        <v>0</v>
      </c>
      <c r="R35" s="384">
        <f t="shared" si="0"/>
        <v>0</v>
      </c>
      <c r="S35" s="384">
        <f t="shared" si="7"/>
        <v>0</v>
      </c>
    </row>
    <row r="36" spans="1:19" ht="12.75">
      <c r="A36" s="388"/>
      <c r="B36" s="572"/>
      <c r="C36" s="388"/>
      <c r="D36" s="389"/>
      <c r="E36" s="389"/>
      <c r="F36" s="384">
        <f t="shared" si="1"/>
        <v>0</v>
      </c>
      <c r="G36" s="390"/>
      <c r="H36" s="384">
        <f t="shared" si="2"/>
        <v>0</v>
      </c>
      <c r="I36" s="384">
        <f t="shared" si="3"/>
        <v>0</v>
      </c>
      <c r="J36" s="384">
        <f t="shared" si="4"/>
        <v>0</v>
      </c>
      <c r="K36" s="384">
        <f t="shared" si="5"/>
        <v>0</v>
      </c>
      <c r="L36" s="389"/>
      <c r="M36" s="384">
        <f t="shared" si="6"/>
        <v>0</v>
      </c>
      <c r="N36" s="389"/>
      <c r="O36" s="384">
        <f t="shared" si="9"/>
        <v>0</v>
      </c>
      <c r="P36" s="572"/>
      <c r="Q36" s="384">
        <f t="shared" si="8"/>
        <v>0</v>
      </c>
      <c r="R36" s="384">
        <f t="shared" si="0"/>
        <v>0</v>
      </c>
      <c r="S36" s="384">
        <f t="shared" si="7"/>
        <v>0</v>
      </c>
    </row>
    <row r="37" spans="1:19" ht="12.75">
      <c r="A37" s="388"/>
      <c r="B37" s="572"/>
      <c r="C37" s="388"/>
      <c r="D37" s="389"/>
      <c r="E37" s="389"/>
      <c r="F37" s="384">
        <f t="shared" si="1"/>
        <v>0</v>
      </c>
      <c r="G37" s="390"/>
      <c r="H37" s="384">
        <f t="shared" si="2"/>
        <v>0</v>
      </c>
      <c r="I37" s="384">
        <f t="shared" si="3"/>
        <v>0</v>
      </c>
      <c r="J37" s="384">
        <f t="shared" si="4"/>
        <v>0</v>
      </c>
      <c r="K37" s="384">
        <f t="shared" si="5"/>
        <v>0</v>
      </c>
      <c r="L37" s="389"/>
      <c r="M37" s="384">
        <f t="shared" si="6"/>
        <v>0</v>
      </c>
      <c r="N37" s="389"/>
      <c r="O37" s="384">
        <f t="shared" si="9"/>
        <v>0</v>
      </c>
      <c r="P37" s="572"/>
      <c r="Q37" s="384">
        <f t="shared" si="8"/>
        <v>0</v>
      </c>
      <c r="R37" s="384">
        <f t="shared" si="0"/>
        <v>0</v>
      </c>
      <c r="S37" s="384">
        <f t="shared" si="7"/>
        <v>0</v>
      </c>
    </row>
    <row r="38" spans="1:19" ht="12.75">
      <c r="A38" s="388"/>
      <c r="B38" s="572"/>
      <c r="C38" s="388"/>
      <c r="D38" s="389"/>
      <c r="E38" s="389"/>
      <c r="F38" s="384">
        <f aca="true" t="shared" si="10" ref="F38:F49">SUM(D38-E38)</f>
        <v>0</v>
      </c>
      <c r="G38" s="390"/>
      <c r="H38" s="384">
        <f aca="true" t="shared" si="11" ref="H38:H49">SUM(G38*D38)</f>
        <v>0</v>
      </c>
      <c r="I38" s="384">
        <f aca="true" t="shared" si="12" ref="I38:I49">SUM(H38-E38)</f>
        <v>0</v>
      </c>
      <c r="J38" s="384">
        <f aca="true" t="shared" si="13" ref="J38:J49">IF(I38&lt;0,0,(H38-E38))</f>
        <v>0</v>
      </c>
      <c r="K38" s="384">
        <f aca="true" t="shared" si="14" ref="K38:K49">SUM(H38-J38)</f>
        <v>0</v>
      </c>
      <c r="L38" s="389"/>
      <c r="M38" s="384">
        <f t="shared" si="6"/>
        <v>0</v>
      </c>
      <c r="N38" s="389"/>
      <c r="O38" s="384">
        <f t="shared" si="9"/>
        <v>0</v>
      </c>
      <c r="P38" s="572"/>
      <c r="Q38" s="384">
        <f t="shared" si="8"/>
        <v>0</v>
      </c>
      <c r="R38" s="384">
        <f t="shared" si="0"/>
        <v>0</v>
      </c>
      <c r="S38" s="384">
        <f aca="true" t="shared" si="15" ref="S38:S49">SUM(O38*1.9417)</f>
        <v>0</v>
      </c>
    </row>
    <row r="39" spans="1:19" ht="12.75">
      <c r="A39" s="388"/>
      <c r="B39" s="572"/>
      <c r="C39" s="388"/>
      <c r="D39" s="389"/>
      <c r="E39" s="389"/>
      <c r="F39" s="384">
        <f t="shared" si="10"/>
        <v>0</v>
      </c>
      <c r="G39" s="390"/>
      <c r="H39" s="384">
        <f t="shared" si="11"/>
        <v>0</v>
      </c>
      <c r="I39" s="384">
        <f t="shared" si="12"/>
        <v>0</v>
      </c>
      <c r="J39" s="384">
        <f t="shared" si="13"/>
        <v>0</v>
      </c>
      <c r="K39" s="384">
        <f t="shared" si="14"/>
        <v>0</v>
      </c>
      <c r="L39" s="389"/>
      <c r="M39" s="384">
        <f t="shared" si="6"/>
        <v>0</v>
      </c>
      <c r="N39" s="389"/>
      <c r="O39" s="384">
        <f t="shared" si="9"/>
        <v>0</v>
      </c>
      <c r="P39" s="572"/>
      <c r="Q39" s="384">
        <f t="shared" si="8"/>
        <v>0</v>
      </c>
      <c r="R39" s="384">
        <f t="shared" si="0"/>
        <v>0</v>
      </c>
      <c r="S39" s="384">
        <f t="shared" si="15"/>
        <v>0</v>
      </c>
    </row>
    <row r="40" spans="1:19" ht="12.75">
      <c r="A40" s="388"/>
      <c r="B40" s="572"/>
      <c r="C40" s="388"/>
      <c r="D40" s="389"/>
      <c r="E40" s="389"/>
      <c r="F40" s="384">
        <f t="shared" si="10"/>
        <v>0</v>
      </c>
      <c r="G40" s="390"/>
      <c r="H40" s="384">
        <f t="shared" si="11"/>
        <v>0</v>
      </c>
      <c r="I40" s="384">
        <f t="shared" si="12"/>
        <v>0</v>
      </c>
      <c r="J40" s="384">
        <f t="shared" si="13"/>
        <v>0</v>
      </c>
      <c r="K40" s="384">
        <f t="shared" si="14"/>
        <v>0</v>
      </c>
      <c r="L40" s="389"/>
      <c r="M40" s="384">
        <f t="shared" si="6"/>
        <v>0</v>
      </c>
      <c r="N40" s="389"/>
      <c r="O40" s="384">
        <f t="shared" si="9"/>
        <v>0</v>
      </c>
      <c r="P40" s="572"/>
      <c r="Q40" s="384">
        <f t="shared" si="8"/>
        <v>0</v>
      </c>
      <c r="R40" s="384">
        <f t="shared" si="0"/>
        <v>0</v>
      </c>
      <c r="S40" s="384">
        <f t="shared" si="15"/>
        <v>0</v>
      </c>
    </row>
    <row r="41" spans="1:19" ht="12.75">
      <c r="A41" s="388"/>
      <c r="B41" s="572"/>
      <c r="C41" s="388"/>
      <c r="D41" s="389"/>
      <c r="E41" s="389"/>
      <c r="F41" s="384">
        <f t="shared" si="10"/>
        <v>0</v>
      </c>
      <c r="G41" s="390"/>
      <c r="H41" s="384">
        <f t="shared" si="11"/>
        <v>0</v>
      </c>
      <c r="I41" s="384">
        <f t="shared" si="12"/>
        <v>0</v>
      </c>
      <c r="J41" s="384">
        <f t="shared" si="13"/>
        <v>0</v>
      </c>
      <c r="K41" s="384">
        <f t="shared" si="14"/>
        <v>0</v>
      </c>
      <c r="L41" s="389"/>
      <c r="M41" s="384">
        <f t="shared" si="6"/>
        <v>0</v>
      </c>
      <c r="N41" s="389"/>
      <c r="O41" s="384">
        <f t="shared" si="9"/>
        <v>0</v>
      </c>
      <c r="P41" s="572"/>
      <c r="Q41" s="384">
        <f t="shared" si="8"/>
        <v>0</v>
      </c>
      <c r="R41" s="384">
        <f t="shared" si="0"/>
        <v>0</v>
      </c>
      <c r="S41" s="384">
        <f t="shared" si="15"/>
        <v>0</v>
      </c>
    </row>
    <row r="42" spans="1:19" ht="12.75">
      <c r="A42" s="388"/>
      <c r="B42" s="572"/>
      <c r="C42" s="388"/>
      <c r="D42" s="389"/>
      <c r="E42" s="389"/>
      <c r="F42" s="384">
        <f t="shared" si="10"/>
        <v>0</v>
      </c>
      <c r="G42" s="390"/>
      <c r="H42" s="384">
        <f t="shared" si="11"/>
        <v>0</v>
      </c>
      <c r="I42" s="384">
        <f t="shared" si="12"/>
        <v>0</v>
      </c>
      <c r="J42" s="384">
        <f t="shared" si="13"/>
        <v>0</v>
      </c>
      <c r="K42" s="384">
        <f t="shared" si="14"/>
        <v>0</v>
      </c>
      <c r="L42" s="389"/>
      <c r="M42" s="384">
        <f t="shared" si="6"/>
        <v>0</v>
      </c>
      <c r="N42" s="389"/>
      <c r="O42" s="384">
        <f t="shared" si="9"/>
        <v>0</v>
      </c>
      <c r="P42" s="572"/>
      <c r="Q42" s="384">
        <f t="shared" si="8"/>
        <v>0</v>
      </c>
      <c r="R42" s="384">
        <f t="shared" si="0"/>
        <v>0</v>
      </c>
      <c r="S42" s="384">
        <f t="shared" si="15"/>
        <v>0</v>
      </c>
    </row>
    <row r="43" spans="1:19" ht="12.75">
      <c r="A43" s="388"/>
      <c r="B43" s="572"/>
      <c r="C43" s="388"/>
      <c r="D43" s="389"/>
      <c r="E43" s="389"/>
      <c r="F43" s="384">
        <f t="shared" si="10"/>
        <v>0</v>
      </c>
      <c r="G43" s="390"/>
      <c r="H43" s="384">
        <f t="shared" si="11"/>
        <v>0</v>
      </c>
      <c r="I43" s="384">
        <f t="shared" si="12"/>
        <v>0</v>
      </c>
      <c r="J43" s="384">
        <f t="shared" si="13"/>
        <v>0</v>
      </c>
      <c r="K43" s="384">
        <f t="shared" si="14"/>
        <v>0</v>
      </c>
      <c r="L43" s="389"/>
      <c r="M43" s="384">
        <f t="shared" si="6"/>
        <v>0</v>
      </c>
      <c r="N43" s="389"/>
      <c r="O43" s="384">
        <f t="shared" si="9"/>
        <v>0</v>
      </c>
      <c r="P43" s="572"/>
      <c r="Q43" s="384">
        <f t="shared" si="8"/>
        <v>0</v>
      </c>
      <c r="R43" s="384">
        <f t="shared" si="0"/>
        <v>0</v>
      </c>
      <c r="S43" s="384">
        <f t="shared" si="15"/>
        <v>0</v>
      </c>
    </row>
    <row r="44" spans="1:19" ht="12.75">
      <c r="A44" s="388"/>
      <c r="B44" s="572"/>
      <c r="C44" s="388"/>
      <c r="D44" s="389"/>
      <c r="E44" s="389"/>
      <c r="F44" s="384">
        <f t="shared" si="10"/>
        <v>0</v>
      </c>
      <c r="G44" s="390"/>
      <c r="H44" s="384">
        <f t="shared" si="11"/>
        <v>0</v>
      </c>
      <c r="I44" s="384">
        <f t="shared" si="12"/>
        <v>0</v>
      </c>
      <c r="J44" s="384">
        <f t="shared" si="13"/>
        <v>0</v>
      </c>
      <c r="K44" s="384">
        <f t="shared" si="14"/>
        <v>0</v>
      </c>
      <c r="L44" s="389"/>
      <c r="M44" s="384">
        <f t="shared" si="6"/>
        <v>0</v>
      </c>
      <c r="N44" s="389"/>
      <c r="O44" s="384">
        <f t="shared" si="9"/>
        <v>0</v>
      </c>
      <c r="P44" s="572"/>
      <c r="Q44" s="384">
        <f t="shared" si="8"/>
        <v>0</v>
      </c>
      <c r="R44" s="384">
        <f t="shared" si="0"/>
        <v>0</v>
      </c>
      <c r="S44" s="384">
        <f t="shared" si="15"/>
        <v>0</v>
      </c>
    </row>
    <row r="45" spans="1:19" ht="12.75">
      <c r="A45" s="388"/>
      <c r="B45" s="572"/>
      <c r="C45" s="388"/>
      <c r="D45" s="389"/>
      <c r="E45" s="389"/>
      <c r="F45" s="384">
        <f t="shared" si="10"/>
        <v>0</v>
      </c>
      <c r="G45" s="390"/>
      <c r="H45" s="384">
        <f t="shared" si="11"/>
        <v>0</v>
      </c>
      <c r="I45" s="384">
        <f t="shared" si="12"/>
        <v>0</v>
      </c>
      <c r="J45" s="384">
        <f t="shared" si="13"/>
        <v>0</v>
      </c>
      <c r="K45" s="384">
        <f t="shared" si="14"/>
        <v>0</v>
      </c>
      <c r="L45" s="389"/>
      <c r="M45" s="384">
        <f t="shared" si="6"/>
        <v>0</v>
      </c>
      <c r="N45" s="389"/>
      <c r="O45" s="384">
        <f t="shared" si="9"/>
        <v>0</v>
      </c>
      <c r="P45" s="572"/>
      <c r="Q45" s="384">
        <f t="shared" si="8"/>
        <v>0</v>
      </c>
      <c r="R45" s="384">
        <f t="shared" si="0"/>
        <v>0</v>
      </c>
      <c r="S45" s="384">
        <f t="shared" si="15"/>
        <v>0</v>
      </c>
    </row>
    <row r="46" spans="1:19" ht="12.75">
      <c r="A46" s="388"/>
      <c r="B46" s="572"/>
      <c r="C46" s="388"/>
      <c r="D46" s="389"/>
      <c r="E46" s="389"/>
      <c r="F46" s="384">
        <f t="shared" si="10"/>
        <v>0</v>
      </c>
      <c r="G46" s="390"/>
      <c r="H46" s="384">
        <f t="shared" si="11"/>
        <v>0</v>
      </c>
      <c r="I46" s="384">
        <f t="shared" si="12"/>
        <v>0</v>
      </c>
      <c r="J46" s="384">
        <f t="shared" si="13"/>
        <v>0</v>
      </c>
      <c r="K46" s="384">
        <f t="shared" si="14"/>
        <v>0</v>
      </c>
      <c r="L46" s="389"/>
      <c r="M46" s="384">
        <f t="shared" si="6"/>
        <v>0</v>
      </c>
      <c r="N46" s="389"/>
      <c r="O46" s="384">
        <f t="shared" si="9"/>
        <v>0</v>
      </c>
      <c r="P46" s="572"/>
      <c r="Q46" s="384">
        <f t="shared" si="8"/>
        <v>0</v>
      </c>
      <c r="R46" s="384">
        <f t="shared" si="0"/>
        <v>0</v>
      </c>
      <c r="S46" s="384">
        <f t="shared" si="15"/>
        <v>0</v>
      </c>
    </row>
    <row r="47" spans="1:19" ht="12.75">
      <c r="A47" s="388"/>
      <c r="B47" s="572"/>
      <c r="C47" s="388"/>
      <c r="D47" s="389"/>
      <c r="E47" s="389"/>
      <c r="F47" s="384">
        <f t="shared" si="10"/>
        <v>0</v>
      </c>
      <c r="G47" s="390"/>
      <c r="H47" s="384">
        <f t="shared" si="11"/>
        <v>0</v>
      </c>
      <c r="I47" s="384">
        <f t="shared" si="12"/>
        <v>0</v>
      </c>
      <c r="J47" s="384">
        <f t="shared" si="13"/>
        <v>0</v>
      </c>
      <c r="K47" s="384">
        <f t="shared" si="14"/>
        <v>0</v>
      </c>
      <c r="L47" s="389"/>
      <c r="M47" s="384">
        <f t="shared" si="6"/>
        <v>0</v>
      </c>
      <c r="N47" s="389"/>
      <c r="O47" s="384">
        <f t="shared" si="9"/>
        <v>0</v>
      </c>
      <c r="P47" s="572"/>
      <c r="Q47" s="384">
        <f t="shared" si="8"/>
        <v>0</v>
      </c>
      <c r="R47" s="384">
        <f t="shared" si="0"/>
        <v>0</v>
      </c>
      <c r="S47" s="384">
        <f t="shared" si="15"/>
        <v>0</v>
      </c>
    </row>
    <row r="48" spans="1:19" ht="12.75">
      <c r="A48" s="388"/>
      <c r="B48" s="572"/>
      <c r="C48" s="388"/>
      <c r="D48" s="389"/>
      <c r="E48" s="389"/>
      <c r="F48" s="384">
        <f t="shared" si="10"/>
        <v>0</v>
      </c>
      <c r="G48" s="390"/>
      <c r="H48" s="384">
        <f t="shared" si="11"/>
        <v>0</v>
      </c>
      <c r="I48" s="384">
        <f t="shared" si="12"/>
        <v>0</v>
      </c>
      <c r="J48" s="384">
        <f t="shared" si="13"/>
        <v>0</v>
      </c>
      <c r="K48" s="384">
        <f t="shared" si="14"/>
        <v>0</v>
      </c>
      <c r="L48" s="389"/>
      <c r="M48" s="384">
        <f t="shared" si="6"/>
        <v>0</v>
      </c>
      <c r="N48" s="389"/>
      <c r="O48" s="384">
        <f t="shared" si="9"/>
        <v>0</v>
      </c>
      <c r="P48" s="572"/>
      <c r="Q48" s="384">
        <f t="shared" si="8"/>
        <v>0</v>
      </c>
      <c r="R48" s="384">
        <f t="shared" si="0"/>
        <v>0</v>
      </c>
      <c r="S48" s="384">
        <f t="shared" si="15"/>
        <v>0</v>
      </c>
    </row>
    <row r="49" spans="1:19" ht="12.75">
      <c r="A49" s="388"/>
      <c r="B49" s="572"/>
      <c r="C49" s="388"/>
      <c r="D49" s="389"/>
      <c r="E49" s="389"/>
      <c r="F49" s="384">
        <f t="shared" si="10"/>
        <v>0</v>
      </c>
      <c r="G49" s="390"/>
      <c r="H49" s="384">
        <f t="shared" si="11"/>
        <v>0</v>
      </c>
      <c r="I49" s="384">
        <f t="shared" si="12"/>
        <v>0</v>
      </c>
      <c r="J49" s="384">
        <f t="shared" si="13"/>
        <v>0</v>
      </c>
      <c r="K49" s="384">
        <f t="shared" si="14"/>
        <v>0</v>
      </c>
      <c r="L49" s="389"/>
      <c r="M49" s="384">
        <f t="shared" si="6"/>
        <v>0</v>
      </c>
      <c r="N49" s="389"/>
      <c r="O49" s="384">
        <f t="shared" si="9"/>
        <v>0</v>
      </c>
      <c r="P49" s="572"/>
      <c r="Q49" s="384">
        <f t="shared" si="8"/>
        <v>0</v>
      </c>
      <c r="R49" s="384">
        <f t="shared" si="0"/>
        <v>0</v>
      </c>
      <c r="S49" s="384">
        <f t="shared" si="15"/>
        <v>0</v>
      </c>
    </row>
    <row r="50" spans="1:19" ht="12.75">
      <c r="A50" s="388"/>
      <c r="B50" s="572"/>
      <c r="C50" s="388"/>
      <c r="D50" s="389"/>
      <c r="E50" s="389"/>
      <c r="F50" s="384">
        <f>SUM(D50-E50)</f>
        <v>0</v>
      </c>
      <c r="G50" s="390"/>
      <c r="H50" s="384">
        <f>SUM(G50*D50)</f>
        <v>0</v>
      </c>
      <c r="I50" s="384">
        <f>SUM(H50-E50)</f>
        <v>0</v>
      </c>
      <c r="J50" s="384">
        <f>IF(I50&lt;0,0,(H50-E50))</f>
        <v>0</v>
      </c>
      <c r="K50" s="384">
        <f>SUM(H50-J50)</f>
        <v>0</v>
      </c>
      <c r="L50" s="389"/>
      <c r="M50" s="384">
        <f t="shared" si="6"/>
        <v>0</v>
      </c>
      <c r="N50" s="389"/>
      <c r="O50" s="384">
        <f t="shared" si="9"/>
        <v>0</v>
      </c>
      <c r="P50" s="572"/>
      <c r="Q50" s="384">
        <f t="shared" si="8"/>
        <v>0</v>
      </c>
      <c r="R50" s="384">
        <f t="shared" si="0"/>
        <v>0</v>
      </c>
      <c r="S50" s="384">
        <f>SUM(O50*1.9417)</f>
        <v>0</v>
      </c>
    </row>
    <row r="51" spans="1:19" ht="12.75">
      <c r="A51" s="388"/>
      <c r="B51" s="572"/>
      <c r="C51" s="388"/>
      <c r="D51" s="389"/>
      <c r="E51" s="389"/>
      <c r="F51" s="384">
        <f>SUM(D51-E51)</f>
        <v>0</v>
      </c>
      <c r="G51" s="390"/>
      <c r="H51" s="384">
        <f>SUM(G51*D51)</f>
        <v>0</v>
      </c>
      <c r="I51" s="384">
        <f>SUM(H51-E51)</f>
        <v>0</v>
      </c>
      <c r="J51" s="384">
        <f>IF(I51&lt;0,0,(H51-E51))</f>
        <v>0</v>
      </c>
      <c r="K51" s="384">
        <f>SUM(H51-J51)</f>
        <v>0</v>
      </c>
      <c r="L51" s="389"/>
      <c r="M51" s="384">
        <f t="shared" si="6"/>
        <v>0</v>
      </c>
      <c r="N51" s="389"/>
      <c r="O51" s="384">
        <f t="shared" si="9"/>
        <v>0</v>
      </c>
      <c r="P51" s="572"/>
      <c r="Q51" s="384">
        <f t="shared" si="8"/>
        <v>0</v>
      </c>
      <c r="R51" s="384">
        <f t="shared" si="0"/>
        <v>0</v>
      </c>
      <c r="S51" s="384">
        <f>SUM(O51*1.9417)</f>
        <v>0</v>
      </c>
    </row>
    <row r="52" spans="1:19" ht="12.75">
      <c r="A52" s="388"/>
      <c r="B52" s="572"/>
      <c r="C52" s="388"/>
      <c r="D52" s="389"/>
      <c r="E52" s="389"/>
      <c r="F52" s="384">
        <f>SUM(D52-E52)</f>
        <v>0</v>
      </c>
      <c r="G52" s="390"/>
      <c r="H52" s="384">
        <f>SUM(G52*D52)</f>
        <v>0</v>
      </c>
      <c r="I52" s="384">
        <f>SUM(H52-E52)</f>
        <v>0</v>
      </c>
      <c r="J52" s="384">
        <f>IF(I52&lt;0,0,(H52-E52))</f>
        <v>0</v>
      </c>
      <c r="K52" s="384">
        <f>SUM(H52-J52)</f>
        <v>0</v>
      </c>
      <c r="L52" s="389"/>
      <c r="M52" s="384">
        <f t="shared" si="6"/>
        <v>0</v>
      </c>
      <c r="N52" s="389"/>
      <c r="O52" s="384">
        <f t="shared" si="9"/>
        <v>0</v>
      </c>
      <c r="P52" s="572"/>
      <c r="Q52" s="384">
        <f t="shared" si="8"/>
        <v>0</v>
      </c>
      <c r="R52" s="384">
        <f t="shared" si="0"/>
        <v>0</v>
      </c>
      <c r="S52" s="384">
        <f>SUM(O52*1.9417)</f>
        <v>0</v>
      </c>
    </row>
    <row r="53" spans="1:19" ht="12.75">
      <c r="A53" s="388"/>
      <c r="B53" s="572"/>
      <c r="C53" s="388"/>
      <c r="D53" s="389"/>
      <c r="E53" s="389"/>
      <c r="F53" s="384">
        <f>SUM(D53-E53)</f>
        <v>0</v>
      </c>
      <c r="G53" s="390"/>
      <c r="H53" s="384">
        <f>SUM(G53*D53)</f>
        <v>0</v>
      </c>
      <c r="I53" s="384">
        <f>SUM(H53-E53)</f>
        <v>0</v>
      </c>
      <c r="J53" s="384">
        <f>IF(I53&lt;0,0,(H53-E53))</f>
        <v>0</v>
      </c>
      <c r="K53" s="384">
        <f>SUM(H53-J53)</f>
        <v>0</v>
      </c>
      <c r="L53" s="389"/>
      <c r="M53" s="384">
        <f t="shared" si="6"/>
        <v>0</v>
      </c>
      <c r="N53" s="389"/>
      <c r="O53" s="384">
        <f t="shared" si="9"/>
        <v>0</v>
      </c>
      <c r="P53" s="572"/>
      <c r="Q53" s="384">
        <f t="shared" si="8"/>
        <v>0</v>
      </c>
      <c r="R53" s="384">
        <f t="shared" si="0"/>
        <v>0</v>
      </c>
      <c r="S53" s="384">
        <f>SUM(O53*1.9417)</f>
        <v>0</v>
      </c>
    </row>
    <row r="54" spans="1:19" ht="12.75">
      <c r="A54" s="388"/>
      <c r="B54" s="572"/>
      <c r="C54" s="388"/>
      <c r="D54" s="389"/>
      <c r="E54" s="389"/>
      <c r="F54" s="384">
        <f aca="true" t="shared" si="16" ref="F54:F60">SUM(D54-E54)</f>
        <v>0</v>
      </c>
      <c r="G54" s="390"/>
      <c r="H54" s="384">
        <f aca="true" t="shared" si="17" ref="H54:H60">SUM(G54*D54)</f>
        <v>0</v>
      </c>
      <c r="I54" s="384">
        <f aca="true" t="shared" si="18" ref="I54:I61">SUM(H54-E54)</f>
        <v>0</v>
      </c>
      <c r="J54" s="384">
        <f aca="true" t="shared" si="19" ref="J54:J60">IF(I54&lt;0,0,(H54-E54))</f>
        <v>0</v>
      </c>
      <c r="K54" s="384">
        <f aca="true" t="shared" si="20" ref="K54:K60">SUM(H54-J54)</f>
        <v>0</v>
      </c>
      <c r="L54" s="389"/>
      <c r="M54" s="384">
        <f t="shared" si="6"/>
        <v>0</v>
      </c>
      <c r="N54" s="389"/>
      <c r="O54" s="384">
        <f t="shared" si="9"/>
        <v>0</v>
      </c>
      <c r="P54" s="572"/>
      <c r="Q54" s="384">
        <f t="shared" si="8"/>
        <v>0</v>
      </c>
      <c r="R54" s="384">
        <f t="shared" si="0"/>
        <v>0</v>
      </c>
      <c r="S54" s="384">
        <f aca="true" t="shared" si="21" ref="S54:S60">SUM(O54*1.9417)</f>
        <v>0</v>
      </c>
    </row>
    <row r="55" spans="1:19" ht="12.75">
      <c r="A55" s="388"/>
      <c r="B55" s="572"/>
      <c r="C55" s="388"/>
      <c r="D55" s="389"/>
      <c r="E55" s="389"/>
      <c r="F55" s="384">
        <f t="shared" si="16"/>
        <v>0</v>
      </c>
      <c r="G55" s="390"/>
      <c r="H55" s="384">
        <f t="shared" si="17"/>
        <v>0</v>
      </c>
      <c r="I55" s="384">
        <f t="shared" si="18"/>
        <v>0</v>
      </c>
      <c r="J55" s="384">
        <f t="shared" si="19"/>
        <v>0</v>
      </c>
      <c r="K55" s="384">
        <f t="shared" si="20"/>
        <v>0</v>
      </c>
      <c r="L55" s="389"/>
      <c r="M55" s="384">
        <f t="shared" si="6"/>
        <v>0</v>
      </c>
      <c r="N55" s="389"/>
      <c r="O55" s="384">
        <f t="shared" si="9"/>
        <v>0</v>
      </c>
      <c r="P55" s="572"/>
      <c r="Q55" s="384">
        <f t="shared" si="8"/>
        <v>0</v>
      </c>
      <c r="R55" s="384">
        <f t="shared" si="0"/>
        <v>0</v>
      </c>
      <c r="S55" s="384">
        <f t="shared" si="21"/>
        <v>0</v>
      </c>
    </row>
    <row r="56" spans="1:19" ht="12.75">
      <c r="A56" s="388"/>
      <c r="B56" s="572"/>
      <c r="C56" s="388"/>
      <c r="D56" s="389"/>
      <c r="E56" s="389"/>
      <c r="F56" s="384">
        <f t="shared" si="16"/>
        <v>0</v>
      </c>
      <c r="G56" s="390"/>
      <c r="H56" s="384">
        <f t="shared" si="17"/>
        <v>0</v>
      </c>
      <c r="I56" s="384">
        <f t="shared" si="18"/>
        <v>0</v>
      </c>
      <c r="J56" s="384">
        <f t="shared" si="19"/>
        <v>0</v>
      </c>
      <c r="K56" s="384">
        <f t="shared" si="20"/>
        <v>0</v>
      </c>
      <c r="L56" s="389"/>
      <c r="M56" s="384">
        <f t="shared" si="6"/>
        <v>0</v>
      </c>
      <c r="N56" s="389"/>
      <c r="O56" s="384">
        <f t="shared" si="9"/>
        <v>0</v>
      </c>
      <c r="P56" s="572"/>
      <c r="Q56" s="384">
        <f t="shared" si="8"/>
        <v>0</v>
      </c>
      <c r="R56" s="384">
        <f t="shared" si="0"/>
        <v>0</v>
      </c>
      <c r="S56" s="384">
        <f t="shared" si="21"/>
        <v>0</v>
      </c>
    </row>
    <row r="57" spans="1:19" ht="12.75">
      <c r="A57" s="388"/>
      <c r="B57" s="572"/>
      <c r="C57" s="388"/>
      <c r="D57" s="389"/>
      <c r="E57" s="389"/>
      <c r="F57" s="384">
        <f t="shared" si="16"/>
        <v>0</v>
      </c>
      <c r="G57" s="390"/>
      <c r="H57" s="384">
        <f t="shared" si="17"/>
        <v>0</v>
      </c>
      <c r="I57" s="384">
        <f t="shared" si="18"/>
        <v>0</v>
      </c>
      <c r="J57" s="384">
        <f t="shared" si="19"/>
        <v>0</v>
      </c>
      <c r="K57" s="384">
        <f t="shared" si="20"/>
        <v>0</v>
      </c>
      <c r="L57" s="389"/>
      <c r="M57" s="384">
        <f t="shared" si="6"/>
        <v>0</v>
      </c>
      <c r="N57" s="389"/>
      <c r="O57" s="384">
        <f t="shared" si="9"/>
        <v>0</v>
      </c>
      <c r="P57" s="572"/>
      <c r="Q57" s="384">
        <f t="shared" si="8"/>
        <v>0</v>
      </c>
      <c r="R57" s="384">
        <f t="shared" si="0"/>
        <v>0</v>
      </c>
      <c r="S57" s="384">
        <f t="shared" si="21"/>
        <v>0</v>
      </c>
    </row>
    <row r="58" spans="1:19" ht="12.75">
      <c r="A58" s="388"/>
      <c r="B58" s="572"/>
      <c r="C58" s="388"/>
      <c r="D58" s="389"/>
      <c r="E58" s="389"/>
      <c r="F58" s="384">
        <f t="shared" si="16"/>
        <v>0</v>
      </c>
      <c r="G58" s="390"/>
      <c r="H58" s="384">
        <f t="shared" si="17"/>
        <v>0</v>
      </c>
      <c r="I58" s="384">
        <f t="shared" si="18"/>
        <v>0</v>
      </c>
      <c r="J58" s="384">
        <f t="shared" si="19"/>
        <v>0</v>
      </c>
      <c r="K58" s="384">
        <f t="shared" si="20"/>
        <v>0</v>
      </c>
      <c r="L58" s="389"/>
      <c r="M58" s="384">
        <f t="shared" si="6"/>
        <v>0</v>
      </c>
      <c r="N58" s="389"/>
      <c r="O58" s="384">
        <f t="shared" si="9"/>
        <v>0</v>
      </c>
      <c r="P58" s="572"/>
      <c r="Q58" s="384">
        <f t="shared" si="8"/>
        <v>0</v>
      </c>
      <c r="R58" s="384">
        <f t="shared" si="0"/>
        <v>0</v>
      </c>
      <c r="S58" s="384">
        <f t="shared" si="21"/>
        <v>0</v>
      </c>
    </row>
    <row r="59" spans="1:19" ht="12.75">
      <c r="A59" s="388"/>
      <c r="B59" s="572"/>
      <c r="C59" s="388"/>
      <c r="D59" s="389"/>
      <c r="E59" s="389"/>
      <c r="F59" s="384">
        <f t="shared" si="16"/>
        <v>0</v>
      </c>
      <c r="G59" s="390"/>
      <c r="H59" s="384">
        <f t="shared" si="17"/>
        <v>0</v>
      </c>
      <c r="I59" s="384">
        <f t="shared" si="18"/>
        <v>0</v>
      </c>
      <c r="J59" s="384">
        <f t="shared" si="19"/>
        <v>0</v>
      </c>
      <c r="K59" s="384">
        <f t="shared" si="20"/>
        <v>0</v>
      </c>
      <c r="L59" s="389"/>
      <c r="M59" s="384">
        <f t="shared" si="6"/>
        <v>0</v>
      </c>
      <c r="N59" s="389"/>
      <c r="O59" s="384">
        <f t="shared" si="9"/>
        <v>0</v>
      </c>
      <c r="P59" s="572"/>
      <c r="Q59" s="384">
        <f t="shared" si="8"/>
        <v>0</v>
      </c>
      <c r="R59" s="384">
        <f t="shared" si="0"/>
        <v>0</v>
      </c>
      <c r="S59" s="384">
        <f t="shared" si="21"/>
        <v>0</v>
      </c>
    </row>
    <row r="60" spans="1:19" ht="12.75">
      <c r="A60" s="388"/>
      <c r="B60" s="572"/>
      <c r="C60" s="388"/>
      <c r="D60" s="389"/>
      <c r="E60" s="389"/>
      <c r="F60" s="384">
        <f t="shared" si="16"/>
        <v>0</v>
      </c>
      <c r="G60" s="390"/>
      <c r="H60" s="384">
        <f t="shared" si="17"/>
        <v>0</v>
      </c>
      <c r="I60" s="384">
        <f t="shared" si="18"/>
        <v>0</v>
      </c>
      <c r="J60" s="384">
        <f t="shared" si="19"/>
        <v>0</v>
      </c>
      <c r="K60" s="384">
        <f t="shared" si="20"/>
        <v>0</v>
      </c>
      <c r="L60" s="389"/>
      <c r="M60" s="384">
        <f t="shared" si="6"/>
        <v>0</v>
      </c>
      <c r="N60" s="389"/>
      <c r="O60" s="384">
        <f t="shared" si="9"/>
        <v>0</v>
      </c>
      <c r="P60" s="572"/>
      <c r="Q60" s="384">
        <f t="shared" si="8"/>
        <v>0</v>
      </c>
      <c r="R60" s="384">
        <f t="shared" si="0"/>
        <v>0</v>
      </c>
      <c r="S60" s="384">
        <f t="shared" si="21"/>
        <v>0</v>
      </c>
    </row>
    <row r="61" spans="1:19" ht="12.75">
      <c r="A61" s="386" t="s">
        <v>9</v>
      </c>
      <c r="B61" s="387"/>
      <c r="C61" s="388"/>
      <c r="D61" s="389"/>
      <c r="E61" s="389">
        <f>SUM(E10:E60)</f>
        <v>3200</v>
      </c>
      <c r="F61" s="389"/>
      <c r="G61" s="390"/>
      <c r="H61" s="389"/>
      <c r="I61" s="389">
        <f t="shared" si="18"/>
        <v>-3200</v>
      </c>
      <c r="J61" s="389"/>
      <c r="K61" s="389">
        <f>SUM(K10:K60)</f>
        <v>1330</v>
      </c>
      <c r="L61" s="389">
        <f>SUM(L10:L60)</f>
        <v>100</v>
      </c>
      <c r="M61" s="389">
        <f>SUM(M10:M60)</f>
        <v>1770</v>
      </c>
      <c r="N61" s="389">
        <f>SUM(N10:N60)</f>
        <v>1000</v>
      </c>
      <c r="O61" s="389">
        <f>SUM(O10:O60)</f>
        <v>770</v>
      </c>
      <c r="P61" s="387"/>
      <c r="Q61" s="389">
        <f>SUM(Q10:Q60)</f>
        <v>1607.609</v>
      </c>
      <c r="R61" s="389">
        <f>SUM(R10:R60)</f>
        <v>779.6903649999999</v>
      </c>
      <c r="S61" s="389">
        <f>SUM(S10:S60)</f>
        <v>1495.109</v>
      </c>
    </row>
    <row r="62" spans="1:19" ht="12.75">
      <c r="A62" s="573"/>
      <c r="B62" s="573"/>
      <c r="C62" s="573"/>
      <c r="D62" s="573"/>
      <c r="E62" s="573"/>
      <c r="F62" s="573"/>
      <c r="G62" s="573"/>
      <c r="H62" s="573"/>
      <c r="I62" s="573"/>
      <c r="J62" s="573"/>
      <c r="K62" s="573"/>
      <c r="L62" s="573"/>
      <c r="M62" s="573"/>
      <c r="N62" s="573"/>
      <c r="O62" s="573"/>
      <c r="P62" s="573"/>
      <c r="Q62" s="573"/>
      <c r="R62" s="573"/>
      <c r="S62" s="573"/>
    </row>
    <row r="63" spans="1:19" ht="12.75">
      <c r="A63" s="573" t="s">
        <v>91</v>
      </c>
      <c r="B63" s="573"/>
      <c r="C63" s="573"/>
      <c r="D63" s="573"/>
      <c r="E63" s="573"/>
      <c r="F63" s="573"/>
      <c r="G63" s="573"/>
      <c r="H63" s="573"/>
      <c r="I63" s="573"/>
      <c r="J63" s="573"/>
      <c r="K63" s="573"/>
      <c r="L63" s="573"/>
      <c r="M63" s="573"/>
      <c r="N63" s="573"/>
      <c r="O63" s="573"/>
      <c r="P63" s="573"/>
      <c r="Q63" s="573"/>
      <c r="R63" s="573"/>
      <c r="S63" s="573"/>
    </row>
    <row r="64" spans="1:19" ht="12.75">
      <c r="A64" s="574" t="s">
        <v>246</v>
      </c>
      <c r="B64" s="573"/>
      <c r="C64" s="573"/>
      <c r="D64" s="573"/>
      <c r="E64" s="573"/>
      <c r="F64" s="573"/>
      <c r="G64" s="573"/>
      <c r="H64" s="573"/>
      <c r="I64" s="573"/>
      <c r="J64" s="573"/>
      <c r="K64" s="573"/>
      <c r="L64" s="573"/>
      <c r="M64" s="573"/>
      <c r="N64" s="573"/>
      <c r="O64" s="573"/>
      <c r="P64" s="573"/>
      <c r="Q64" s="573"/>
      <c r="R64" s="573"/>
      <c r="S64" s="573"/>
    </row>
    <row r="65" spans="1:19" ht="12.75">
      <c r="A65" s="574" t="s">
        <v>243</v>
      </c>
      <c r="B65" s="573"/>
      <c r="C65" s="573"/>
      <c r="D65" s="573"/>
      <c r="E65" s="573"/>
      <c r="F65" s="573"/>
      <c r="G65" s="573"/>
      <c r="H65" s="573"/>
      <c r="I65" s="573"/>
      <c r="J65" s="573"/>
      <c r="K65" s="573"/>
      <c r="L65" s="573"/>
      <c r="M65" s="573"/>
      <c r="N65" s="573"/>
      <c r="O65" s="573"/>
      <c r="P65" s="573"/>
      <c r="Q65" s="573"/>
      <c r="R65" s="573"/>
      <c r="S65" s="573"/>
    </row>
    <row r="66" spans="1:19" ht="12.75">
      <c r="A66" s="574" t="s">
        <v>244</v>
      </c>
      <c r="B66" s="573"/>
      <c r="C66" s="573"/>
      <c r="D66" s="573"/>
      <c r="E66" s="573"/>
      <c r="F66" s="573"/>
      <c r="G66" s="573"/>
      <c r="H66" s="573"/>
      <c r="I66" s="573"/>
      <c r="J66" s="573"/>
      <c r="K66" s="573"/>
      <c r="L66" s="573"/>
      <c r="M66" s="573"/>
      <c r="N66" s="573"/>
      <c r="O66" s="573"/>
      <c r="P66" s="573"/>
      <c r="Q66" s="573"/>
      <c r="R66" s="570" t="s">
        <v>255</v>
      </c>
      <c r="S66" s="573"/>
    </row>
    <row r="67" spans="1:19" ht="12.75">
      <c r="A67" s="573"/>
      <c r="B67" s="573"/>
      <c r="C67" s="573"/>
      <c r="D67" s="573"/>
      <c r="E67" s="573"/>
      <c r="F67" s="573"/>
      <c r="G67" s="573"/>
      <c r="H67" s="573"/>
      <c r="I67" s="573"/>
      <c r="J67" s="573"/>
      <c r="K67" s="573"/>
      <c r="L67" s="573"/>
      <c r="M67" s="573"/>
      <c r="N67" s="573"/>
      <c r="O67" s="573"/>
      <c r="P67" s="573"/>
      <c r="Q67" s="573"/>
      <c r="R67" s="573"/>
      <c r="S67" s="573"/>
    </row>
    <row r="68" spans="1:19" ht="12.75">
      <c r="A68" s="573"/>
      <c r="B68" s="573"/>
      <c r="C68" s="573"/>
      <c r="D68" s="573"/>
      <c r="E68" s="573"/>
      <c r="F68" s="573"/>
      <c r="G68" s="573"/>
      <c r="H68" s="573"/>
      <c r="I68" s="573"/>
      <c r="J68" s="573"/>
      <c r="K68" s="573"/>
      <c r="L68" s="573"/>
      <c r="M68" s="573"/>
      <c r="N68" s="573"/>
      <c r="O68" s="573"/>
      <c r="P68" s="573"/>
      <c r="Q68" s="573"/>
      <c r="R68" s="573"/>
      <c r="S68" s="573"/>
    </row>
    <row r="69" spans="1:19" ht="12.75">
      <c r="A69" s="573"/>
      <c r="B69" s="573"/>
      <c r="C69" s="573"/>
      <c r="D69" s="573"/>
      <c r="E69" s="573"/>
      <c r="F69" s="573"/>
      <c r="G69" s="573"/>
      <c r="H69" s="573"/>
      <c r="I69" s="573"/>
      <c r="J69" s="573"/>
      <c r="K69" s="573"/>
      <c r="L69" s="573"/>
      <c r="M69" s="573"/>
      <c r="N69" s="573"/>
      <c r="O69" s="573"/>
      <c r="P69" s="573"/>
      <c r="Q69" s="573"/>
      <c r="R69" s="573"/>
      <c r="S69" s="573"/>
    </row>
    <row r="70" spans="1:19" ht="12.75">
      <c r="A70" s="573"/>
      <c r="B70" s="573"/>
      <c r="C70" s="573"/>
      <c r="D70" s="573"/>
      <c r="E70" s="573"/>
      <c r="F70" s="573"/>
      <c r="G70" s="573"/>
      <c r="H70" s="573"/>
      <c r="I70" s="573"/>
      <c r="J70" s="573"/>
      <c r="K70" s="573"/>
      <c r="L70" s="573"/>
      <c r="M70" s="573"/>
      <c r="N70" s="573"/>
      <c r="O70" s="573"/>
      <c r="P70" s="573"/>
      <c r="Q70" s="573"/>
      <c r="R70" s="573"/>
      <c r="S70" s="573"/>
    </row>
  </sheetData>
  <sheetProtection password="C2F7" sheet="1" objects="1" scenarios="1"/>
  <printOptions/>
  <pageMargins left="0.5511811023622047" right="0.35433070866141736" top="0.984251968503937" bottom="0.5905511811023623" header="0.5118110236220472" footer="0.5118110236220472"/>
  <pageSetup fitToHeight="1" fitToWidth="1" horizontalDpi="600" verticalDpi="600" orientation="landscape" paperSize="9" scale="5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9"/>
  <sheetViews>
    <sheetView workbookViewId="0" topLeftCell="A1">
      <selection activeCell="A1" sqref="A1"/>
    </sheetView>
  </sheetViews>
  <sheetFormatPr defaultColWidth="9.140625" defaultRowHeight="12.75"/>
  <cols>
    <col min="1" max="1" width="14.28125" style="106" customWidth="1"/>
    <col min="2" max="2" width="11.421875" style="106" customWidth="1"/>
    <col min="3" max="3" width="16.28125" style="106" customWidth="1"/>
    <col min="4" max="4" width="12.140625" style="106" customWidth="1"/>
    <col min="5" max="5" width="13.8515625" style="106" customWidth="1"/>
    <col min="6" max="6" width="12.8515625" style="106" customWidth="1"/>
    <col min="7" max="7" width="9.28125" style="106" customWidth="1"/>
    <col min="8" max="8" width="14.421875" style="106" customWidth="1"/>
    <col min="9" max="9" width="11.8515625" style="106" customWidth="1"/>
    <col min="10" max="10" width="11.28125" style="106" customWidth="1"/>
    <col min="11" max="11" width="13.8515625" style="106" customWidth="1"/>
    <col min="12" max="12" width="13.421875" style="106" customWidth="1"/>
    <col min="13" max="13" width="10.57421875" style="106" customWidth="1"/>
    <col min="14" max="14" width="12.28125" style="106" customWidth="1"/>
    <col min="15" max="15" width="11.8515625" style="106" customWidth="1"/>
    <col min="16" max="16" width="10.00390625" style="106" customWidth="1"/>
    <col min="17" max="17" width="10.8515625" style="106" customWidth="1"/>
    <col min="18" max="18" width="14.421875" style="106" hidden="1" customWidth="1"/>
    <col min="19" max="19" width="9.140625" style="106" customWidth="1"/>
    <col min="20" max="20" width="10.28125" style="106" customWidth="1"/>
    <col min="21" max="21" width="12.00390625" style="106" customWidth="1"/>
    <col min="22" max="23" width="11.421875" style="106" customWidth="1"/>
    <col min="24" max="24" width="10.7109375" style="106" customWidth="1"/>
    <col min="25" max="25" width="10.28125" style="106" hidden="1" customWidth="1"/>
    <col min="26" max="26" width="10.57421875" style="106" hidden="1" customWidth="1"/>
    <col min="27" max="27" width="11.421875" style="106" customWidth="1"/>
    <col min="28" max="29" width="10.7109375" style="106" customWidth="1"/>
    <col min="30" max="16384" width="9.140625" style="106" customWidth="1"/>
  </cols>
  <sheetData>
    <row r="1" spans="1:15" ht="18">
      <c r="A1" s="105" t="s">
        <v>139</v>
      </c>
      <c r="O1" s="105"/>
    </row>
    <row r="2" ht="18">
      <c r="A2" s="107"/>
    </row>
    <row r="3" spans="1:23" ht="15.75">
      <c r="A3" s="108" t="s">
        <v>0</v>
      </c>
      <c r="B3" s="396"/>
      <c r="C3" s="396"/>
      <c r="D3" s="396"/>
      <c r="E3" s="396"/>
      <c r="F3" s="109"/>
      <c r="G3" s="109"/>
      <c r="H3" s="109"/>
      <c r="I3" s="109"/>
      <c r="J3" s="109"/>
      <c r="K3" s="109"/>
      <c r="L3" s="109"/>
      <c r="N3" s="109"/>
      <c r="O3" s="109"/>
      <c r="P3" s="109"/>
      <c r="U3" s="409" t="s">
        <v>15</v>
      </c>
      <c r="V3" s="109"/>
      <c r="W3" s="110"/>
    </row>
    <row r="4" spans="1:27" ht="15.75">
      <c r="A4" s="108" t="s">
        <v>1</v>
      </c>
      <c r="B4" s="396"/>
      <c r="C4" s="396"/>
      <c r="D4" s="396"/>
      <c r="E4" s="396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U4" s="111"/>
      <c r="V4" s="109"/>
      <c r="X4" s="110"/>
      <c r="Y4" s="110"/>
      <c r="AA4" s="111"/>
    </row>
    <row r="5" spans="1:27" ht="15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T5" s="112"/>
      <c r="AA5" s="111"/>
    </row>
    <row r="6" spans="1:23" ht="12.75">
      <c r="A6" s="113" t="s">
        <v>12</v>
      </c>
      <c r="B6" s="113" t="s">
        <v>12</v>
      </c>
      <c r="C6" s="113" t="s">
        <v>68</v>
      </c>
      <c r="D6" s="114" t="s">
        <v>36</v>
      </c>
      <c r="E6" s="113" t="s">
        <v>69</v>
      </c>
      <c r="F6" s="113" t="s">
        <v>140</v>
      </c>
      <c r="G6" s="113" t="s">
        <v>71</v>
      </c>
      <c r="H6" s="115"/>
      <c r="I6" s="116"/>
      <c r="J6" s="116" t="s">
        <v>141</v>
      </c>
      <c r="K6" s="117"/>
      <c r="L6" s="118"/>
      <c r="M6" s="113" t="s">
        <v>36</v>
      </c>
      <c r="N6" s="113" t="s">
        <v>72</v>
      </c>
      <c r="O6" s="113" t="s">
        <v>72</v>
      </c>
      <c r="P6" s="113" t="s">
        <v>74</v>
      </c>
      <c r="Q6" s="113" t="s">
        <v>72</v>
      </c>
      <c r="R6" s="113" t="s">
        <v>142</v>
      </c>
      <c r="S6" s="113" t="s">
        <v>13</v>
      </c>
      <c r="T6" s="119" t="s">
        <v>24</v>
      </c>
      <c r="U6" s="119" t="s">
        <v>26</v>
      </c>
      <c r="V6" s="119" t="s">
        <v>38</v>
      </c>
      <c r="W6" s="119" t="s">
        <v>30</v>
      </c>
    </row>
    <row r="7" spans="1:23" ht="12.75">
      <c r="A7" s="120"/>
      <c r="B7" s="120" t="s">
        <v>2</v>
      </c>
      <c r="C7" s="120" t="s">
        <v>75</v>
      </c>
      <c r="D7" s="120" t="s">
        <v>76</v>
      </c>
      <c r="E7" s="120" t="s">
        <v>128</v>
      </c>
      <c r="F7" s="120" t="s">
        <v>12</v>
      </c>
      <c r="G7" s="120"/>
      <c r="H7" s="121"/>
      <c r="I7" s="121" t="s">
        <v>143</v>
      </c>
      <c r="J7" s="121"/>
      <c r="K7" s="122" t="s">
        <v>144</v>
      </c>
      <c r="L7" s="121"/>
      <c r="M7" s="120" t="s">
        <v>13</v>
      </c>
      <c r="N7" s="120" t="s">
        <v>145</v>
      </c>
      <c r="O7" s="120" t="s">
        <v>12</v>
      </c>
      <c r="P7" s="120" t="s">
        <v>13</v>
      </c>
      <c r="Q7" s="120" t="s">
        <v>332</v>
      </c>
      <c r="R7" s="120" t="s">
        <v>13</v>
      </c>
      <c r="S7" s="120" t="s">
        <v>14</v>
      </c>
      <c r="T7" s="123" t="s">
        <v>25</v>
      </c>
      <c r="U7" s="123" t="s">
        <v>14</v>
      </c>
      <c r="V7" s="123" t="s">
        <v>27</v>
      </c>
      <c r="W7" s="123" t="s">
        <v>31</v>
      </c>
    </row>
    <row r="8" spans="1:26" ht="12.75">
      <c r="A8" s="120"/>
      <c r="B8" s="120"/>
      <c r="C8" s="120" t="s">
        <v>146</v>
      </c>
      <c r="D8" s="120" t="s">
        <v>69</v>
      </c>
      <c r="E8" s="120" t="s">
        <v>0</v>
      </c>
      <c r="F8" s="120"/>
      <c r="G8" s="120"/>
      <c r="H8" s="120" t="s">
        <v>147</v>
      </c>
      <c r="I8" s="120" t="s">
        <v>148</v>
      </c>
      <c r="J8" s="120" t="s">
        <v>149</v>
      </c>
      <c r="K8" s="120" t="s">
        <v>150</v>
      </c>
      <c r="L8" s="120" t="s">
        <v>151</v>
      </c>
      <c r="M8" s="120" t="s">
        <v>14</v>
      </c>
      <c r="N8" s="120" t="s">
        <v>152</v>
      </c>
      <c r="O8" s="120" t="s">
        <v>8</v>
      </c>
      <c r="P8" s="120" t="s">
        <v>14</v>
      </c>
      <c r="Q8" s="120" t="s">
        <v>83</v>
      </c>
      <c r="R8" s="120"/>
      <c r="S8" s="120"/>
      <c r="T8" s="123"/>
      <c r="U8" s="123"/>
      <c r="V8" s="123" t="s">
        <v>28</v>
      </c>
      <c r="W8" s="123" t="s">
        <v>14</v>
      </c>
      <c r="Y8" s="312" t="s">
        <v>311</v>
      </c>
      <c r="Z8" s="343">
        <f>SUMIF(T11:T60,"=1",S11:S60)</f>
        <v>1250</v>
      </c>
    </row>
    <row r="9" spans="1:26" ht="12.75">
      <c r="A9" s="124"/>
      <c r="B9" s="124"/>
      <c r="C9" s="124"/>
      <c r="D9" s="124"/>
      <c r="E9" s="124"/>
      <c r="F9" s="124"/>
      <c r="G9" s="124"/>
      <c r="H9" s="124" t="s">
        <v>153</v>
      </c>
      <c r="I9" s="124" t="s">
        <v>154</v>
      </c>
      <c r="J9" s="124"/>
      <c r="K9" s="124" t="s">
        <v>155</v>
      </c>
      <c r="L9" s="124" t="s">
        <v>156</v>
      </c>
      <c r="M9" s="124"/>
      <c r="N9" s="124" t="s">
        <v>69</v>
      </c>
      <c r="O9" s="124"/>
      <c r="P9" s="124"/>
      <c r="Q9" s="124"/>
      <c r="R9" s="124" t="s">
        <v>14</v>
      </c>
      <c r="S9" s="124"/>
      <c r="T9" s="125"/>
      <c r="U9" s="125"/>
      <c r="V9" s="125"/>
      <c r="W9" s="125"/>
      <c r="Y9" s="312" t="s">
        <v>25</v>
      </c>
      <c r="Z9" s="343">
        <f>SUMIF(T11:T60,"=2",S11:S60)</f>
        <v>1270</v>
      </c>
    </row>
    <row r="10" spans="1:23" ht="12.75">
      <c r="A10" s="126"/>
      <c r="B10" s="126"/>
      <c r="C10" s="126"/>
      <c r="D10" s="127" t="s">
        <v>39</v>
      </c>
      <c r="E10" s="128"/>
      <c r="F10" s="128"/>
      <c r="G10" s="127" t="s">
        <v>84</v>
      </c>
      <c r="H10" s="127" t="s">
        <v>157</v>
      </c>
      <c r="I10" s="127" t="s">
        <v>157</v>
      </c>
      <c r="J10" s="127" t="s">
        <v>157</v>
      </c>
      <c r="K10" s="127" t="s">
        <v>158</v>
      </c>
      <c r="L10" s="127" t="s">
        <v>159</v>
      </c>
      <c r="M10" s="127"/>
      <c r="N10" s="128"/>
      <c r="O10" s="128"/>
      <c r="P10" s="126"/>
      <c r="Q10" s="127" t="s">
        <v>88</v>
      </c>
      <c r="R10" s="127"/>
      <c r="S10" s="127"/>
      <c r="T10" s="127" t="s">
        <v>66</v>
      </c>
      <c r="U10" s="126"/>
      <c r="V10" s="129">
        <v>0.485</v>
      </c>
      <c r="W10" s="130">
        <v>1.9417</v>
      </c>
    </row>
    <row r="11" spans="1:23" ht="12.75">
      <c r="A11" s="644" t="s">
        <v>17</v>
      </c>
      <c r="B11" s="398">
        <v>26</v>
      </c>
      <c r="C11" s="397" t="s">
        <v>89</v>
      </c>
      <c r="D11" s="399">
        <v>1500</v>
      </c>
      <c r="E11" s="399">
        <v>1400</v>
      </c>
      <c r="F11" s="399">
        <f>SUM(D11-E11)</f>
        <v>100</v>
      </c>
      <c r="G11" s="400">
        <v>0.5</v>
      </c>
      <c r="H11" s="399">
        <v>1400</v>
      </c>
      <c r="I11" s="399"/>
      <c r="J11" s="399"/>
      <c r="K11" s="399"/>
      <c r="L11" s="399"/>
      <c r="M11" s="401">
        <f>IF(H11&gt;0,H11,IF(I11&gt;0,I11*0.75,IF(J11&gt;0,J11*0.75,IF(K11&gt;0,K11,IF(L11&gt;0,L11,0)))))</f>
        <v>1400</v>
      </c>
      <c r="N11" s="399">
        <v>150</v>
      </c>
      <c r="O11" s="399">
        <v>100</v>
      </c>
      <c r="P11" s="401">
        <f>IF((M11-N11-O11)&lt;0,"$0",(M11-N11-O11))</f>
        <v>1150</v>
      </c>
      <c r="Q11" s="399">
        <v>50</v>
      </c>
      <c r="R11" s="131">
        <f>IF(P11-Q11&lt;0,0,(P11-Q11))</f>
        <v>1100</v>
      </c>
      <c r="S11" s="401">
        <f>IF(P11-Q11&lt;0,0,P11-Q11)</f>
        <v>1100</v>
      </c>
      <c r="T11" s="398">
        <v>2</v>
      </c>
      <c r="U11" s="401">
        <f>IF(T11=1,S11*2.1292,IF(T11=2,(S11*1.9417),"$0"))</f>
        <v>2135.87</v>
      </c>
      <c r="V11" s="401">
        <f aca="true" t="shared" si="0" ref="V11:V60">SUM(U11*0.485)</f>
        <v>1035.8969499999998</v>
      </c>
      <c r="W11" s="401">
        <f>SUM(R11*1.9417)</f>
        <v>2135.87</v>
      </c>
    </row>
    <row r="12" spans="1:23" ht="12.75">
      <c r="A12" s="397" t="s">
        <v>17</v>
      </c>
      <c r="B12" s="398">
        <v>26</v>
      </c>
      <c r="C12" s="397" t="s">
        <v>89</v>
      </c>
      <c r="D12" s="399">
        <v>1650</v>
      </c>
      <c r="E12" s="399">
        <v>1100</v>
      </c>
      <c r="F12" s="399">
        <f>SUM(D12-E12)</f>
        <v>550</v>
      </c>
      <c r="G12" s="400">
        <v>0.2</v>
      </c>
      <c r="H12" s="399"/>
      <c r="I12" s="399">
        <v>900</v>
      </c>
      <c r="J12" s="399"/>
      <c r="K12" s="399"/>
      <c r="L12" s="399"/>
      <c r="M12" s="401">
        <f>IF(H12&gt;0,H12,IF(I12&gt;0,I12*0.75,IF(J12&gt;0,J12*0.75,IF(K12&gt;0,K12,IF(L12&gt;0,L12,0)))))</f>
        <v>675</v>
      </c>
      <c r="N12" s="399">
        <v>330</v>
      </c>
      <c r="O12" s="399">
        <v>100</v>
      </c>
      <c r="P12" s="401">
        <f aca="true" t="shared" si="1" ref="P12:P60">IF((M12-N12-O12)&lt;0,"$0",(M12-N12-O12))</f>
        <v>245</v>
      </c>
      <c r="Q12" s="399">
        <v>100</v>
      </c>
      <c r="R12" s="131">
        <f aca="true" t="shared" si="2" ref="R12:R60">IF(P12-Q12&lt;0,0,(P12-Q12))</f>
        <v>145</v>
      </c>
      <c r="S12" s="401">
        <f aca="true" t="shared" si="3" ref="S12:S60">IF(P12-Q12&lt;0,0,P12-Q12)</f>
        <v>145</v>
      </c>
      <c r="T12" s="398">
        <v>2</v>
      </c>
      <c r="U12" s="401">
        <f>IF(T12=1,S12*2.1292,IF(T12=2,(S12*1.9417),"$0"))</f>
        <v>281.5465</v>
      </c>
      <c r="V12" s="401">
        <f t="shared" si="0"/>
        <v>136.5500525</v>
      </c>
      <c r="W12" s="401">
        <f>SUM(R12*1.9417)</f>
        <v>281.5465</v>
      </c>
    </row>
    <row r="13" spans="1:23" ht="12.75">
      <c r="A13" s="397" t="s">
        <v>17</v>
      </c>
      <c r="B13" s="398">
        <v>26</v>
      </c>
      <c r="C13" s="397" t="s">
        <v>90</v>
      </c>
      <c r="D13" s="399">
        <v>2000</v>
      </c>
      <c r="E13" s="399">
        <v>1000</v>
      </c>
      <c r="F13" s="399">
        <f aca="true" t="shared" si="4" ref="F13:F41">SUM(D13-E13)</f>
        <v>1000</v>
      </c>
      <c r="G13" s="400">
        <v>0.1</v>
      </c>
      <c r="H13" s="399"/>
      <c r="I13" s="399"/>
      <c r="J13" s="399">
        <v>300</v>
      </c>
      <c r="K13" s="399"/>
      <c r="L13" s="399"/>
      <c r="M13" s="401">
        <f>IF(H13&gt;0,H13,IF(I13&gt;0,I13*0.75,IF(J13&gt;0,J13*0.75,IF(K13&gt;0,K13,IF(L13&gt;0,L13,0)))))</f>
        <v>225</v>
      </c>
      <c r="N13" s="399">
        <v>200</v>
      </c>
      <c r="O13" s="399">
        <v>0</v>
      </c>
      <c r="P13" s="402">
        <f t="shared" si="1"/>
        <v>25</v>
      </c>
      <c r="Q13" s="403"/>
      <c r="R13" s="131">
        <f t="shared" si="2"/>
        <v>25</v>
      </c>
      <c r="S13" s="401">
        <f t="shared" si="3"/>
        <v>25</v>
      </c>
      <c r="T13" s="398">
        <v>2</v>
      </c>
      <c r="U13" s="401">
        <f>IF(T13=1,S13*2.1292,IF(T13=2,(S13*1.9417),"$0"))</f>
        <v>48.5425</v>
      </c>
      <c r="V13" s="401">
        <f t="shared" si="0"/>
        <v>23.5431125</v>
      </c>
      <c r="W13" s="401">
        <f aca="true" t="shared" si="5" ref="W13:W41">SUM(R13*1.9417)</f>
        <v>48.5425</v>
      </c>
    </row>
    <row r="14" spans="1:23" ht="12.75">
      <c r="A14" s="397" t="s">
        <v>17</v>
      </c>
      <c r="B14" s="398">
        <v>26</v>
      </c>
      <c r="C14" s="397" t="s">
        <v>160</v>
      </c>
      <c r="D14" s="399">
        <v>1000</v>
      </c>
      <c r="E14" s="399">
        <v>1000</v>
      </c>
      <c r="F14" s="399">
        <f t="shared" si="4"/>
        <v>0</v>
      </c>
      <c r="G14" s="400">
        <v>0</v>
      </c>
      <c r="H14" s="399"/>
      <c r="I14" s="399"/>
      <c r="J14" s="399"/>
      <c r="K14" s="399">
        <v>1000</v>
      </c>
      <c r="L14" s="399"/>
      <c r="M14" s="401">
        <f>IF(H14&gt;0,H14,IF(I14&gt;0,I14*0.75,IF(J14&gt;0,J14*0.75,IF(K14&gt;0,K14,IF(L14&gt;0,L14,0)))))</f>
        <v>1000</v>
      </c>
      <c r="N14" s="399">
        <v>0</v>
      </c>
      <c r="O14" s="399">
        <v>100</v>
      </c>
      <c r="P14" s="402">
        <f t="shared" si="1"/>
        <v>900</v>
      </c>
      <c r="Q14" s="403"/>
      <c r="R14" s="131">
        <f t="shared" si="2"/>
        <v>900</v>
      </c>
      <c r="S14" s="401">
        <f t="shared" si="3"/>
        <v>900</v>
      </c>
      <c r="T14" s="398">
        <v>1</v>
      </c>
      <c r="U14" s="401">
        <f>IF(T14=1,S14*2.1292,IF(T14=2,(S14*1.9417),"$0"))</f>
        <v>1916.28</v>
      </c>
      <c r="V14" s="401">
        <f t="shared" si="0"/>
        <v>929.3958</v>
      </c>
      <c r="W14" s="401">
        <f t="shared" si="5"/>
        <v>1747.53</v>
      </c>
    </row>
    <row r="15" spans="1:23" ht="12.75">
      <c r="A15" s="397" t="s">
        <v>17</v>
      </c>
      <c r="B15" s="398">
        <v>26</v>
      </c>
      <c r="C15" s="397" t="s">
        <v>161</v>
      </c>
      <c r="D15" s="399">
        <v>500</v>
      </c>
      <c r="E15" s="399">
        <v>500</v>
      </c>
      <c r="F15" s="399">
        <f t="shared" si="4"/>
        <v>0</v>
      </c>
      <c r="G15" s="400">
        <v>0</v>
      </c>
      <c r="H15" s="399"/>
      <c r="I15" s="399"/>
      <c r="J15" s="399"/>
      <c r="K15" s="399"/>
      <c r="L15" s="399">
        <v>350</v>
      </c>
      <c r="M15" s="401">
        <f aca="true" t="shared" si="6" ref="M15:M60">IF(H15&gt;0,H15,IF(I15&gt;0,I15*0.75,IF(J15&gt;0,J15*0.75,IF(K15&gt;0,K15,IF(L15&gt;0,L15,0)))))</f>
        <v>350</v>
      </c>
      <c r="N15" s="399">
        <v>0</v>
      </c>
      <c r="O15" s="399">
        <v>0</v>
      </c>
      <c r="P15" s="401">
        <f t="shared" si="1"/>
        <v>350</v>
      </c>
      <c r="Q15" s="399"/>
      <c r="R15" s="131">
        <f t="shared" si="2"/>
        <v>350</v>
      </c>
      <c r="S15" s="401">
        <f t="shared" si="3"/>
        <v>350</v>
      </c>
      <c r="T15" s="398">
        <v>1</v>
      </c>
      <c r="U15" s="402">
        <f aca="true" t="shared" si="7" ref="U15:U60">IF(T15=1,S15*2.1292,IF(T15=2,(S15*1.9417),"$0"))</f>
        <v>745.22</v>
      </c>
      <c r="V15" s="401">
        <f t="shared" si="0"/>
        <v>361.4317</v>
      </c>
      <c r="W15" s="401">
        <f t="shared" si="5"/>
        <v>679.595</v>
      </c>
    </row>
    <row r="16" spans="1:23" ht="12.75">
      <c r="A16" s="406"/>
      <c r="B16" s="575"/>
      <c r="C16" s="406"/>
      <c r="D16" s="407"/>
      <c r="E16" s="407"/>
      <c r="F16" s="407">
        <f t="shared" si="4"/>
        <v>0</v>
      </c>
      <c r="G16" s="408"/>
      <c r="H16" s="407"/>
      <c r="I16" s="407"/>
      <c r="J16" s="407"/>
      <c r="K16" s="407"/>
      <c r="L16" s="407"/>
      <c r="M16" s="401">
        <f t="shared" si="6"/>
        <v>0</v>
      </c>
      <c r="N16" s="407">
        <v>0</v>
      </c>
      <c r="O16" s="407"/>
      <c r="P16" s="401">
        <f t="shared" si="1"/>
        <v>0</v>
      </c>
      <c r="Q16" s="407"/>
      <c r="R16" s="407">
        <f t="shared" si="2"/>
        <v>0</v>
      </c>
      <c r="S16" s="401">
        <f t="shared" si="3"/>
        <v>0</v>
      </c>
      <c r="T16" s="575"/>
      <c r="U16" s="402" t="str">
        <f t="shared" si="7"/>
        <v>$0</v>
      </c>
      <c r="V16" s="401">
        <f t="shared" si="0"/>
        <v>0</v>
      </c>
      <c r="W16" s="401">
        <f t="shared" si="5"/>
        <v>0</v>
      </c>
    </row>
    <row r="17" spans="1:23" ht="12.75">
      <c r="A17" s="406"/>
      <c r="B17" s="575"/>
      <c r="C17" s="406"/>
      <c r="D17" s="407"/>
      <c r="E17" s="407"/>
      <c r="F17" s="407">
        <f t="shared" si="4"/>
        <v>0</v>
      </c>
      <c r="G17" s="408"/>
      <c r="H17" s="407"/>
      <c r="I17" s="407"/>
      <c r="J17" s="407"/>
      <c r="K17" s="407"/>
      <c r="L17" s="407"/>
      <c r="M17" s="401">
        <f t="shared" si="6"/>
        <v>0</v>
      </c>
      <c r="N17" s="407">
        <v>0</v>
      </c>
      <c r="O17" s="407"/>
      <c r="P17" s="401">
        <f t="shared" si="1"/>
        <v>0</v>
      </c>
      <c r="Q17" s="407"/>
      <c r="R17" s="407">
        <f t="shared" si="2"/>
        <v>0</v>
      </c>
      <c r="S17" s="401">
        <f t="shared" si="3"/>
        <v>0</v>
      </c>
      <c r="T17" s="575"/>
      <c r="U17" s="402" t="str">
        <f t="shared" si="7"/>
        <v>$0</v>
      </c>
      <c r="V17" s="401">
        <f t="shared" si="0"/>
        <v>0</v>
      </c>
      <c r="W17" s="401">
        <f t="shared" si="5"/>
        <v>0</v>
      </c>
    </row>
    <row r="18" spans="1:23" ht="12.75">
      <c r="A18" s="406"/>
      <c r="B18" s="575"/>
      <c r="C18" s="406"/>
      <c r="D18" s="407"/>
      <c r="E18" s="407"/>
      <c r="F18" s="407">
        <f t="shared" si="4"/>
        <v>0</v>
      </c>
      <c r="G18" s="408"/>
      <c r="H18" s="407"/>
      <c r="I18" s="407"/>
      <c r="J18" s="407"/>
      <c r="K18" s="407"/>
      <c r="L18" s="407"/>
      <c r="M18" s="401">
        <f t="shared" si="6"/>
        <v>0</v>
      </c>
      <c r="N18" s="407">
        <v>0</v>
      </c>
      <c r="O18" s="407"/>
      <c r="P18" s="401">
        <f t="shared" si="1"/>
        <v>0</v>
      </c>
      <c r="Q18" s="407"/>
      <c r="R18" s="407">
        <f t="shared" si="2"/>
        <v>0</v>
      </c>
      <c r="S18" s="401">
        <f t="shared" si="3"/>
        <v>0</v>
      </c>
      <c r="T18" s="575"/>
      <c r="U18" s="402" t="str">
        <f t="shared" si="7"/>
        <v>$0</v>
      </c>
      <c r="V18" s="401">
        <f t="shared" si="0"/>
        <v>0</v>
      </c>
      <c r="W18" s="401">
        <f t="shared" si="5"/>
        <v>0</v>
      </c>
    </row>
    <row r="19" spans="1:23" ht="12.75">
      <c r="A19" s="406"/>
      <c r="B19" s="575"/>
      <c r="C19" s="406"/>
      <c r="D19" s="407"/>
      <c r="E19" s="407"/>
      <c r="F19" s="407">
        <f t="shared" si="4"/>
        <v>0</v>
      </c>
      <c r="G19" s="408"/>
      <c r="H19" s="407"/>
      <c r="I19" s="407"/>
      <c r="J19" s="407"/>
      <c r="K19" s="407"/>
      <c r="L19" s="407"/>
      <c r="M19" s="401">
        <f t="shared" si="6"/>
        <v>0</v>
      </c>
      <c r="N19" s="407">
        <v>0</v>
      </c>
      <c r="O19" s="407"/>
      <c r="P19" s="401">
        <f t="shared" si="1"/>
        <v>0</v>
      </c>
      <c r="Q19" s="407"/>
      <c r="R19" s="407">
        <f t="shared" si="2"/>
        <v>0</v>
      </c>
      <c r="S19" s="401">
        <f t="shared" si="3"/>
        <v>0</v>
      </c>
      <c r="T19" s="575"/>
      <c r="U19" s="402" t="str">
        <f t="shared" si="7"/>
        <v>$0</v>
      </c>
      <c r="V19" s="401">
        <f t="shared" si="0"/>
        <v>0</v>
      </c>
      <c r="W19" s="401">
        <f t="shared" si="5"/>
        <v>0</v>
      </c>
    </row>
    <row r="20" spans="1:23" ht="12.75">
      <c r="A20" s="406"/>
      <c r="B20" s="575"/>
      <c r="C20" s="406"/>
      <c r="D20" s="407"/>
      <c r="E20" s="407"/>
      <c r="F20" s="407">
        <f t="shared" si="4"/>
        <v>0</v>
      </c>
      <c r="G20" s="408"/>
      <c r="H20" s="407"/>
      <c r="I20" s="407"/>
      <c r="J20" s="407"/>
      <c r="K20" s="407"/>
      <c r="L20" s="407"/>
      <c r="M20" s="401">
        <f t="shared" si="6"/>
        <v>0</v>
      </c>
      <c r="N20" s="407">
        <v>0</v>
      </c>
      <c r="O20" s="407"/>
      <c r="P20" s="401">
        <f t="shared" si="1"/>
        <v>0</v>
      </c>
      <c r="Q20" s="407"/>
      <c r="R20" s="407">
        <f t="shared" si="2"/>
        <v>0</v>
      </c>
      <c r="S20" s="401">
        <f t="shared" si="3"/>
        <v>0</v>
      </c>
      <c r="T20" s="575"/>
      <c r="U20" s="402" t="str">
        <f t="shared" si="7"/>
        <v>$0</v>
      </c>
      <c r="V20" s="401">
        <f t="shared" si="0"/>
        <v>0</v>
      </c>
      <c r="W20" s="401">
        <f t="shared" si="5"/>
        <v>0</v>
      </c>
    </row>
    <row r="21" spans="1:23" ht="12.75">
      <c r="A21" s="406"/>
      <c r="B21" s="575"/>
      <c r="C21" s="406"/>
      <c r="D21" s="407"/>
      <c r="E21" s="407"/>
      <c r="F21" s="407">
        <f t="shared" si="4"/>
        <v>0</v>
      </c>
      <c r="G21" s="408"/>
      <c r="H21" s="407"/>
      <c r="I21" s="407"/>
      <c r="J21" s="407"/>
      <c r="K21" s="407"/>
      <c r="L21" s="407"/>
      <c r="M21" s="401">
        <f t="shared" si="6"/>
        <v>0</v>
      </c>
      <c r="N21" s="407">
        <v>0</v>
      </c>
      <c r="O21" s="407"/>
      <c r="P21" s="401">
        <f t="shared" si="1"/>
        <v>0</v>
      </c>
      <c r="Q21" s="407"/>
      <c r="R21" s="407">
        <f t="shared" si="2"/>
        <v>0</v>
      </c>
      <c r="S21" s="401">
        <f t="shared" si="3"/>
        <v>0</v>
      </c>
      <c r="T21" s="575"/>
      <c r="U21" s="402" t="str">
        <f t="shared" si="7"/>
        <v>$0</v>
      </c>
      <c r="V21" s="401">
        <f t="shared" si="0"/>
        <v>0</v>
      </c>
      <c r="W21" s="401">
        <f t="shared" si="5"/>
        <v>0</v>
      </c>
    </row>
    <row r="22" spans="1:23" ht="12.75">
      <c r="A22" s="406"/>
      <c r="B22" s="575"/>
      <c r="C22" s="406"/>
      <c r="D22" s="407"/>
      <c r="E22" s="407"/>
      <c r="F22" s="407">
        <f t="shared" si="4"/>
        <v>0</v>
      </c>
      <c r="G22" s="408"/>
      <c r="H22" s="407"/>
      <c r="I22" s="407"/>
      <c r="J22" s="407"/>
      <c r="K22" s="407"/>
      <c r="L22" s="407"/>
      <c r="M22" s="401">
        <f t="shared" si="6"/>
        <v>0</v>
      </c>
      <c r="N22" s="407">
        <v>0</v>
      </c>
      <c r="O22" s="407"/>
      <c r="P22" s="401">
        <f t="shared" si="1"/>
        <v>0</v>
      </c>
      <c r="Q22" s="407"/>
      <c r="R22" s="407">
        <f t="shared" si="2"/>
        <v>0</v>
      </c>
      <c r="S22" s="401">
        <f t="shared" si="3"/>
        <v>0</v>
      </c>
      <c r="T22" s="575"/>
      <c r="U22" s="402" t="str">
        <f t="shared" si="7"/>
        <v>$0</v>
      </c>
      <c r="V22" s="401">
        <f t="shared" si="0"/>
        <v>0</v>
      </c>
      <c r="W22" s="401">
        <f t="shared" si="5"/>
        <v>0</v>
      </c>
    </row>
    <row r="23" spans="1:23" ht="12.75">
      <c r="A23" s="406"/>
      <c r="B23" s="575"/>
      <c r="C23" s="406"/>
      <c r="D23" s="407"/>
      <c r="E23" s="407"/>
      <c r="F23" s="407">
        <f t="shared" si="4"/>
        <v>0</v>
      </c>
      <c r="G23" s="408"/>
      <c r="H23" s="407"/>
      <c r="I23" s="407"/>
      <c r="J23" s="407"/>
      <c r="K23" s="407"/>
      <c r="L23" s="407"/>
      <c r="M23" s="401">
        <f t="shared" si="6"/>
        <v>0</v>
      </c>
      <c r="N23" s="407">
        <v>0</v>
      </c>
      <c r="O23" s="407"/>
      <c r="P23" s="401">
        <f t="shared" si="1"/>
        <v>0</v>
      </c>
      <c r="Q23" s="407"/>
      <c r="R23" s="407">
        <f t="shared" si="2"/>
        <v>0</v>
      </c>
      <c r="S23" s="401">
        <f t="shared" si="3"/>
        <v>0</v>
      </c>
      <c r="T23" s="575"/>
      <c r="U23" s="402" t="str">
        <f t="shared" si="7"/>
        <v>$0</v>
      </c>
      <c r="V23" s="401">
        <f t="shared" si="0"/>
        <v>0</v>
      </c>
      <c r="W23" s="401">
        <f t="shared" si="5"/>
        <v>0</v>
      </c>
    </row>
    <row r="24" spans="1:23" ht="12.75">
      <c r="A24" s="406"/>
      <c r="B24" s="575"/>
      <c r="C24" s="406"/>
      <c r="D24" s="407"/>
      <c r="E24" s="407"/>
      <c r="F24" s="407">
        <f t="shared" si="4"/>
        <v>0</v>
      </c>
      <c r="G24" s="408"/>
      <c r="H24" s="407"/>
      <c r="I24" s="407"/>
      <c r="J24" s="407"/>
      <c r="K24" s="407"/>
      <c r="L24" s="407"/>
      <c r="M24" s="401">
        <f t="shared" si="6"/>
        <v>0</v>
      </c>
      <c r="N24" s="407">
        <v>0</v>
      </c>
      <c r="O24" s="407"/>
      <c r="P24" s="401">
        <f t="shared" si="1"/>
        <v>0</v>
      </c>
      <c r="Q24" s="407"/>
      <c r="R24" s="407">
        <f t="shared" si="2"/>
        <v>0</v>
      </c>
      <c r="S24" s="401">
        <f t="shared" si="3"/>
        <v>0</v>
      </c>
      <c r="T24" s="575"/>
      <c r="U24" s="402" t="str">
        <f t="shared" si="7"/>
        <v>$0</v>
      </c>
      <c r="V24" s="401">
        <f t="shared" si="0"/>
        <v>0</v>
      </c>
      <c r="W24" s="401">
        <f t="shared" si="5"/>
        <v>0</v>
      </c>
    </row>
    <row r="25" spans="1:23" ht="12.75">
      <c r="A25" s="406"/>
      <c r="B25" s="575"/>
      <c r="C25" s="406"/>
      <c r="D25" s="407"/>
      <c r="E25" s="407"/>
      <c r="F25" s="407">
        <f t="shared" si="4"/>
        <v>0</v>
      </c>
      <c r="G25" s="408"/>
      <c r="H25" s="407"/>
      <c r="I25" s="407"/>
      <c r="J25" s="407"/>
      <c r="K25" s="407"/>
      <c r="L25" s="407"/>
      <c r="M25" s="401">
        <f t="shared" si="6"/>
        <v>0</v>
      </c>
      <c r="N25" s="407">
        <v>0</v>
      </c>
      <c r="O25" s="407"/>
      <c r="P25" s="401">
        <f t="shared" si="1"/>
        <v>0</v>
      </c>
      <c r="Q25" s="407"/>
      <c r="R25" s="407">
        <f t="shared" si="2"/>
        <v>0</v>
      </c>
      <c r="S25" s="401">
        <f t="shared" si="3"/>
        <v>0</v>
      </c>
      <c r="T25" s="575"/>
      <c r="U25" s="402" t="str">
        <f t="shared" si="7"/>
        <v>$0</v>
      </c>
      <c r="V25" s="401">
        <f t="shared" si="0"/>
        <v>0</v>
      </c>
      <c r="W25" s="401">
        <f t="shared" si="5"/>
        <v>0</v>
      </c>
    </row>
    <row r="26" spans="1:23" ht="12.75">
      <c r="A26" s="406"/>
      <c r="B26" s="575"/>
      <c r="C26" s="406"/>
      <c r="D26" s="407"/>
      <c r="E26" s="407"/>
      <c r="F26" s="407">
        <f t="shared" si="4"/>
        <v>0</v>
      </c>
      <c r="G26" s="408"/>
      <c r="H26" s="407"/>
      <c r="I26" s="407"/>
      <c r="J26" s="407"/>
      <c r="K26" s="407"/>
      <c r="L26" s="407"/>
      <c r="M26" s="401">
        <f t="shared" si="6"/>
        <v>0</v>
      </c>
      <c r="N26" s="407">
        <v>0</v>
      </c>
      <c r="O26" s="407"/>
      <c r="P26" s="401">
        <f t="shared" si="1"/>
        <v>0</v>
      </c>
      <c r="Q26" s="407"/>
      <c r="R26" s="407">
        <f t="shared" si="2"/>
        <v>0</v>
      </c>
      <c r="S26" s="401">
        <f t="shared" si="3"/>
        <v>0</v>
      </c>
      <c r="T26" s="575"/>
      <c r="U26" s="402" t="str">
        <f t="shared" si="7"/>
        <v>$0</v>
      </c>
      <c r="V26" s="401">
        <f t="shared" si="0"/>
        <v>0</v>
      </c>
      <c r="W26" s="401">
        <f t="shared" si="5"/>
        <v>0</v>
      </c>
    </row>
    <row r="27" spans="1:23" ht="12.75">
      <c r="A27" s="406"/>
      <c r="B27" s="575"/>
      <c r="C27" s="406"/>
      <c r="D27" s="407"/>
      <c r="E27" s="407"/>
      <c r="F27" s="407">
        <f t="shared" si="4"/>
        <v>0</v>
      </c>
      <c r="G27" s="408"/>
      <c r="H27" s="407"/>
      <c r="I27" s="407"/>
      <c r="J27" s="407"/>
      <c r="K27" s="407"/>
      <c r="L27" s="407"/>
      <c r="M27" s="401">
        <f t="shared" si="6"/>
        <v>0</v>
      </c>
      <c r="N27" s="407">
        <v>0</v>
      </c>
      <c r="O27" s="407"/>
      <c r="P27" s="401">
        <f t="shared" si="1"/>
        <v>0</v>
      </c>
      <c r="Q27" s="407"/>
      <c r="R27" s="407">
        <f t="shared" si="2"/>
        <v>0</v>
      </c>
      <c r="S27" s="401">
        <f t="shared" si="3"/>
        <v>0</v>
      </c>
      <c r="T27" s="575"/>
      <c r="U27" s="402" t="str">
        <f t="shared" si="7"/>
        <v>$0</v>
      </c>
      <c r="V27" s="401">
        <f t="shared" si="0"/>
        <v>0</v>
      </c>
      <c r="W27" s="401">
        <f t="shared" si="5"/>
        <v>0</v>
      </c>
    </row>
    <row r="28" spans="1:23" ht="12.75">
      <c r="A28" s="406"/>
      <c r="B28" s="575"/>
      <c r="C28" s="406"/>
      <c r="D28" s="407"/>
      <c r="E28" s="407"/>
      <c r="F28" s="407">
        <f t="shared" si="4"/>
        <v>0</v>
      </c>
      <c r="G28" s="408"/>
      <c r="H28" s="407"/>
      <c r="I28" s="407"/>
      <c r="J28" s="407"/>
      <c r="K28" s="407"/>
      <c r="L28" s="407"/>
      <c r="M28" s="401">
        <f t="shared" si="6"/>
        <v>0</v>
      </c>
      <c r="N28" s="407">
        <v>0</v>
      </c>
      <c r="O28" s="407"/>
      <c r="P28" s="401">
        <f t="shared" si="1"/>
        <v>0</v>
      </c>
      <c r="Q28" s="407"/>
      <c r="R28" s="407">
        <f t="shared" si="2"/>
        <v>0</v>
      </c>
      <c r="S28" s="401">
        <f t="shared" si="3"/>
        <v>0</v>
      </c>
      <c r="T28" s="575"/>
      <c r="U28" s="402" t="str">
        <f t="shared" si="7"/>
        <v>$0</v>
      </c>
      <c r="V28" s="401">
        <f t="shared" si="0"/>
        <v>0</v>
      </c>
      <c r="W28" s="401">
        <f t="shared" si="5"/>
        <v>0</v>
      </c>
    </row>
    <row r="29" spans="1:23" ht="12.75">
      <c r="A29" s="406"/>
      <c r="B29" s="575"/>
      <c r="C29" s="406"/>
      <c r="D29" s="407"/>
      <c r="E29" s="407"/>
      <c r="F29" s="407">
        <f t="shared" si="4"/>
        <v>0</v>
      </c>
      <c r="G29" s="408"/>
      <c r="H29" s="407"/>
      <c r="I29" s="407"/>
      <c r="J29" s="407"/>
      <c r="K29" s="407"/>
      <c r="L29" s="407"/>
      <c r="M29" s="401">
        <f t="shared" si="6"/>
        <v>0</v>
      </c>
      <c r="N29" s="407">
        <v>0</v>
      </c>
      <c r="O29" s="407"/>
      <c r="P29" s="401">
        <f t="shared" si="1"/>
        <v>0</v>
      </c>
      <c r="Q29" s="407"/>
      <c r="R29" s="407">
        <f t="shared" si="2"/>
        <v>0</v>
      </c>
      <c r="S29" s="401">
        <f t="shared" si="3"/>
        <v>0</v>
      </c>
      <c r="T29" s="575"/>
      <c r="U29" s="402" t="str">
        <f t="shared" si="7"/>
        <v>$0</v>
      </c>
      <c r="V29" s="401">
        <f t="shared" si="0"/>
        <v>0</v>
      </c>
      <c r="W29" s="401">
        <f t="shared" si="5"/>
        <v>0</v>
      </c>
    </row>
    <row r="30" spans="1:23" ht="12.75">
      <c r="A30" s="406"/>
      <c r="B30" s="575"/>
      <c r="C30" s="406"/>
      <c r="D30" s="407"/>
      <c r="E30" s="407"/>
      <c r="F30" s="407">
        <f t="shared" si="4"/>
        <v>0</v>
      </c>
      <c r="G30" s="408"/>
      <c r="H30" s="407"/>
      <c r="I30" s="407"/>
      <c r="J30" s="407"/>
      <c r="K30" s="407"/>
      <c r="L30" s="407"/>
      <c r="M30" s="401">
        <f t="shared" si="6"/>
        <v>0</v>
      </c>
      <c r="N30" s="407">
        <v>0</v>
      </c>
      <c r="O30" s="407"/>
      <c r="P30" s="401">
        <f t="shared" si="1"/>
        <v>0</v>
      </c>
      <c r="Q30" s="407"/>
      <c r="R30" s="407">
        <f t="shared" si="2"/>
        <v>0</v>
      </c>
      <c r="S30" s="401">
        <f t="shared" si="3"/>
        <v>0</v>
      </c>
      <c r="T30" s="575"/>
      <c r="U30" s="402" t="str">
        <f t="shared" si="7"/>
        <v>$0</v>
      </c>
      <c r="V30" s="401">
        <f t="shared" si="0"/>
        <v>0</v>
      </c>
      <c r="W30" s="401">
        <f t="shared" si="5"/>
        <v>0</v>
      </c>
    </row>
    <row r="31" spans="1:23" ht="12.75">
      <c r="A31" s="406"/>
      <c r="B31" s="575"/>
      <c r="C31" s="406"/>
      <c r="D31" s="407"/>
      <c r="E31" s="407"/>
      <c r="F31" s="407">
        <f t="shared" si="4"/>
        <v>0</v>
      </c>
      <c r="G31" s="408"/>
      <c r="H31" s="407"/>
      <c r="I31" s="407"/>
      <c r="J31" s="407"/>
      <c r="K31" s="407"/>
      <c r="L31" s="407"/>
      <c r="M31" s="401">
        <f t="shared" si="6"/>
        <v>0</v>
      </c>
      <c r="N31" s="407">
        <v>0</v>
      </c>
      <c r="O31" s="407"/>
      <c r="P31" s="401">
        <f t="shared" si="1"/>
        <v>0</v>
      </c>
      <c r="Q31" s="407"/>
      <c r="R31" s="407">
        <f t="shared" si="2"/>
        <v>0</v>
      </c>
      <c r="S31" s="401">
        <f t="shared" si="3"/>
        <v>0</v>
      </c>
      <c r="T31" s="575"/>
      <c r="U31" s="402" t="str">
        <f t="shared" si="7"/>
        <v>$0</v>
      </c>
      <c r="V31" s="401">
        <f t="shared" si="0"/>
        <v>0</v>
      </c>
      <c r="W31" s="401">
        <f t="shared" si="5"/>
        <v>0</v>
      </c>
    </row>
    <row r="32" spans="1:23" ht="12.75">
      <c r="A32" s="406"/>
      <c r="B32" s="575"/>
      <c r="C32" s="406"/>
      <c r="D32" s="407"/>
      <c r="E32" s="407"/>
      <c r="F32" s="407">
        <f t="shared" si="4"/>
        <v>0</v>
      </c>
      <c r="G32" s="408"/>
      <c r="H32" s="407"/>
      <c r="I32" s="407"/>
      <c r="J32" s="407"/>
      <c r="K32" s="407"/>
      <c r="L32" s="407"/>
      <c r="M32" s="401">
        <f t="shared" si="6"/>
        <v>0</v>
      </c>
      <c r="N32" s="407">
        <v>0</v>
      </c>
      <c r="O32" s="407"/>
      <c r="P32" s="401">
        <f t="shared" si="1"/>
        <v>0</v>
      </c>
      <c r="Q32" s="407"/>
      <c r="R32" s="407">
        <f t="shared" si="2"/>
        <v>0</v>
      </c>
      <c r="S32" s="401">
        <f t="shared" si="3"/>
        <v>0</v>
      </c>
      <c r="T32" s="575"/>
      <c r="U32" s="402" t="str">
        <f t="shared" si="7"/>
        <v>$0</v>
      </c>
      <c r="V32" s="401">
        <f t="shared" si="0"/>
        <v>0</v>
      </c>
      <c r="W32" s="401">
        <f t="shared" si="5"/>
        <v>0</v>
      </c>
    </row>
    <row r="33" spans="1:23" ht="12.75">
      <c r="A33" s="406"/>
      <c r="B33" s="575"/>
      <c r="C33" s="406"/>
      <c r="D33" s="407"/>
      <c r="E33" s="407"/>
      <c r="F33" s="407">
        <f t="shared" si="4"/>
        <v>0</v>
      </c>
      <c r="G33" s="408"/>
      <c r="H33" s="407"/>
      <c r="I33" s="407"/>
      <c r="J33" s="407"/>
      <c r="K33" s="407"/>
      <c r="L33" s="407"/>
      <c r="M33" s="401">
        <f t="shared" si="6"/>
        <v>0</v>
      </c>
      <c r="N33" s="407">
        <v>0</v>
      </c>
      <c r="O33" s="407"/>
      <c r="P33" s="401">
        <f t="shared" si="1"/>
        <v>0</v>
      </c>
      <c r="Q33" s="407"/>
      <c r="R33" s="407">
        <f t="shared" si="2"/>
        <v>0</v>
      </c>
      <c r="S33" s="401">
        <f t="shared" si="3"/>
        <v>0</v>
      </c>
      <c r="T33" s="575"/>
      <c r="U33" s="402" t="str">
        <f t="shared" si="7"/>
        <v>$0</v>
      </c>
      <c r="V33" s="401">
        <f t="shared" si="0"/>
        <v>0</v>
      </c>
      <c r="W33" s="401">
        <f t="shared" si="5"/>
        <v>0</v>
      </c>
    </row>
    <row r="34" spans="1:23" ht="12.75">
      <c r="A34" s="406"/>
      <c r="B34" s="575"/>
      <c r="C34" s="406"/>
      <c r="D34" s="407"/>
      <c r="E34" s="407"/>
      <c r="F34" s="407">
        <f t="shared" si="4"/>
        <v>0</v>
      </c>
      <c r="G34" s="408"/>
      <c r="H34" s="407"/>
      <c r="I34" s="407"/>
      <c r="J34" s="407"/>
      <c r="K34" s="407"/>
      <c r="L34" s="407"/>
      <c r="M34" s="401">
        <f t="shared" si="6"/>
        <v>0</v>
      </c>
      <c r="N34" s="407">
        <v>0</v>
      </c>
      <c r="O34" s="407"/>
      <c r="P34" s="401">
        <f t="shared" si="1"/>
        <v>0</v>
      </c>
      <c r="Q34" s="407"/>
      <c r="R34" s="407">
        <f t="shared" si="2"/>
        <v>0</v>
      </c>
      <c r="S34" s="401">
        <f t="shared" si="3"/>
        <v>0</v>
      </c>
      <c r="T34" s="575"/>
      <c r="U34" s="402" t="str">
        <f t="shared" si="7"/>
        <v>$0</v>
      </c>
      <c r="V34" s="401">
        <f t="shared" si="0"/>
        <v>0</v>
      </c>
      <c r="W34" s="401">
        <f t="shared" si="5"/>
        <v>0</v>
      </c>
    </row>
    <row r="35" spans="1:23" ht="12.75">
      <c r="A35" s="406"/>
      <c r="B35" s="575"/>
      <c r="C35" s="406"/>
      <c r="D35" s="407"/>
      <c r="E35" s="407"/>
      <c r="F35" s="407">
        <f t="shared" si="4"/>
        <v>0</v>
      </c>
      <c r="G35" s="408"/>
      <c r="H35" s="407"/>
      <c r="I35" s="407"/>
      <c r="J35" s="407"/>
      <c r="K35" s="407"/>
      <c r="L35" s="407"/>
      <c r="M35" s="401">
        <f t="shared" si="6"/>
        <v>0</v>
      </c>
      <c r="N35" s="407">
        <v>0</v>
      </c>
      <c r="O35" s="407"/>
      <c r="P35" s="401">
        <f t="shared" si="1"/>
        <v>0</v>
      </c>
      <c r="Q35" s="407"/>
      <c r="R35" s="407">
        <f t="shared" si="2"/>
        <v>0</v>
      </c>
      <c r="S35" s="401">
        <f t="shared" si="3"/>
        <v>0</v>
      </c>
      <c r="T35" s="575"/>
      <c r="U35" s="402" t="str">
        <f t="shared" si="7"/>
        <v>$0</v>
      </c>
      <c r="V35" s="401">
        <f t="shared" si="0"/>
        <v>0</v>
      </c>
      <c r="W35" s="401">
        <f t="shared" si="5"/>
        <v>0</v>
      </c>
    </row>
    <row r="36" spans="1:23" ht="12.75">
      <c r="A36" s="406"/>
      <c r="B36" s="575"/>
      <c r="C36" s="406"/>
      <c r="D36" s="407"/>
      <c r="E36" s="407"/>
      <c r="F36" s="407">
        <f t="shared" si="4"/>
        <v>0</v>
      </c>
      <c r="G36" s="408"/>
      <c r="H36" s="407"/>
      <c r="I36" s="407"/>
      <c r="J36" s="407"/>
      <c r="K36" s="407"/>
      <c r="L36" s="407"/>
      <c r="M36" s="401">
        <f t="shared" si="6"/>
        <v>0</v>
      </c>
      <c r="N36" s="407">
        <v>0</v>
      </c>
      <c r="O36" s="407"/>
      <c r="P36" s="401">
        <f t="shared" si="1"/>
        <v>0</v>
      </c>
      <c r="Q36" s="407"/>
      <c r="R36" s="407">
        <f t="shared" si="2"/>
        <v>0</v>
      </c>
      <c r="S36" s="401">
        <f t="shared" si="3"/>
        <v>0</v>
      </c>
      <c r="T36" s="575"/>
      <c r="U36" s="402" t="str">
        <f t="shared" si="7"/>
        <v>$0</v>
      </c>
      <c r="V36" s="401">
        <f t="shared" si="0"/>
        <v>0</v>
      </c>
      <c r="W36" s="401">
        <f t="shared" si="5"/>
        <v>0</v>
      </c>
    </row>
    <row r="37" spans="1:23" ht="12.75">
      <c r="A37" s="406"/>
      <c r="B37" s="575"/>
      <c r="C37" s="406"/>
      <c r="D37" s="407"/>
      <c r="E37" s="407"/>
      <c r="F37" s="407">
        <f t="shared" si="4"/>
        <v>0</v>
      </c>
      <c r="G37" s="408"/>
      <c r="H37" s="407"/>
      <c r="I37" s="407"/>
      <c r="J37" s="407"/>
      <c r="K37" s="407"/>
      <c r="L37" s="407"/>
      <c r="M37" s="401">
        <f t="shared" si="6"/>
        <v>0</v>
      </c>
      <c r="N37" s="407">
        <v>0</v>
      </c>
      <c r="O37" s="407"/>
      <c r="P37" s="401">
        <f t="shared" si="1"/>
        <v>0</v>
      </c>
      <c r="Q37" s="407"/>
      <c r="R37" s="407">
        <f t="shared" si="2"/>
        <v>0</v>
      </c>
      <c r="S37" s="401">
        <f t="shared" si="3"/>
        <v>0</v>
      </c>
      <c r="T37" s="575"/>
      <c r="U37" s="402" t="str">
        <f t="shared" si="7"/>
        <v>$0</v>
      </c>
      <c r="V37" s="401">
        <f t="shared" si="0"/>
        <v>0</v>
      </c>
      <c r="W37" s="401">
        <f t="shared" si="5"/>
        <v>0</v>
      </c>
    </row>
    <row r="38" spans="1:23" ht="12.75">
      <c r="A38" s="406"/>
      <c r="B38" s="575"/>
      <c r="C38" s="406"/>
      <c r="D38" s="407"/>
      <c r="E38" s="407"/>
      <c r="F38" s="407">
        <f t="shared" si="4"/>
        <v>0</v>
      </c>
      <c r="G38" s="408"/>
      <c r="H38" s="407"/>
      <c r="I38" s="407"/>
      <c r="J38" s="407"/>
      <c r="K38" s="407"/>
      <c r="L38" s="407"/>
      <c r="M38" s="401">
        <f t="shared" si="6"/>
        <v>0</v>
      </c>
      <c r="N38" s="407">
        <v>0</v>
      </c>
      <c r="O38" s="407"/>
      <c r="P38" s="401">
        <f t="shared" si="1"/>
        <v>0</v>
      </c>
      <c r="Q38" s="407"/>
      <c r="R38" s="407">
        <f t="shared" si="2"/>
        <v>0</v>
      </c>
      <c r="S38" s="401">
        <f t="shared" si="3"/>
        <v>0</v>
      </c>
      <c r="T38" s="575"/>
      <c r="U38" s="402" t="str">
        <f t="shared" si="7"/>
        <v>$0</v>
      </c>
      <c r="V38" s="401">
        <f t="shared" si="0"/>
        <v>0</v>
      </c>
      <c r="W38" s="401">
        <f t="shared" si="5"/>
        <v>0</v>
      </c>
    </row>
    <row r="39" spans="1:23" ht="12.75">
      <c r="A39" s="406"/>
      <c r="B39" s="575"/>
      <c r="C39" s="406"/>
      <c r="D39" s="407"/>
      <c r="E39" s="407"/>
      <c r="F39" s="407">
        <f t="shared" si="4"/>
        <v>0</v>
      </c>
      <c r="G39" s="408"/>
      <c r="H39" s="407"/>
      <c r="I39" s="407"/>
      <c r="J39" s="407"/>
      <c r="K39" s="407"/>
      <c r="L39" s="407"/>
      <c r="M39" s="401">
        <f t="shared" si="6"/>
        <v>0</v>
      </c>
      <c r="N39" s="407">
        <v>0</v>
      </c>
      <c r="O39" s="407"/>
      <c r="P39" s="401">
        <f t="shared" si="1"/>
        <v>0</v>
      </c>
      <c r="Q39" s="407"/>
      <c r="R39" s="407">
        <f t="shared" si="2"/>
        <v>0</v>
      </c>
      <c r="S39" s="401">
        <f t="shared" si="3"/>
        <v>0</v>
      </c>
      <c r="T39" s="575"/>
      <c r="U39" s="402" t="str">
        <f t="shared" si="7"/>
        <v>$0</v>
      </c>
      <c r="V39" s="401">
        <f t="shared" si="0"/>
        <v>0</v>
      </c>
      <c r="W39" s="401">
        <f t="shared" si="5"/>
        <v>0</v>
      </c>
    </row>
    <row r="40" spans="1:23" ht="12.75">
      <c r="A40" s="406"/>
      <c r="B40" s="575"/>
      <c r="C40" s="406"/>
      <c r="D40" s="407"/>
      <c r="E40" s="407"/>
      <c r="F40" s="407">
        <f t="shared" si="4"/>
        <v>0</v>
      </c>
      <c r="G40" s="408"/>
      <c r="H40" s="407"/>
      <c r="I40" s="407"/>
      <c r="J40" s="407"/>
      <c r="K40" s="407"/>
      <c r="L40" s="407"/>
      <c r="M40" s="401">
        <f t="shared" si="6"/>
        <v>0</v>
      </c>
      <c r="N40" s="407">
        <v>0</v>
      </c>
      <c r="O40" s="407"/>
      <c r="P40" s="401">
        <f t="shared" si="1"/>
        <v>0</v>
      </c>
      <c r="Q40" s="407"/>
      <c r="R40" s="407">
        <f t="shared" si="2"/>
        <v>0</v>
      </c>
      <c r="S40" s="401">
        <f t="shared" si="3"/>
        <v>0</v>
      </c>
      <c r="T40" s="575"/>
      <c r="U40" s="402" t="str">
        <f t="shared" si="7"/>
        <v>$0</v>
      </c>
      <c r="V40" s="401">
        <f t="shared" si="0"/>
        <v>0</v>
      </c>
      <c r="W40" s="401">
        <f t="shared" si="5"/>
        <v>0</v>
      </c>
    </row>
    <row r="41" spans="1:23" ht="12.75">
      <c r="A41" s="406"/>
      <c r="B41" s="575"/>
      <c r="C41" s="406"/>
      <c r="D41" s="407"/>
      <c r="E41" s="407"/>
      <c r="F41" s="407">
        <f t="shared" si="4"/>
        <v>0</v>
      </c>
      <c r="G41" s="408"/>
      <c r="H41" s="407"/>
      <c r="I41" s="407"/>
      <c r="J41" s="407"/>
      <c r="K41" s="407"/>
      <c r="L41" s="407"/>
      <c r="M41" s="401">
        <f t="shared" si="6"/>
        <v>0</v>
      </c>
      <c r="N41" s="407">
        <v>0</v>
      </c>
      <c r="O41" s="407"/>
      <c r="P41" s="401">
        <f t="shared" si="1"/>
        <v>0</v>
      </c>
      <c r="Q41" s="407"/>
      <c r="R41" s="407">
        <f t="shared" si="2"/>
        <v>0</v>
      </c>
      <c r="S41" s="401">
        <f t="shared" si="3"/>
        <v>0</v>
      </c>
      <c r="T41" s="575"/>
      <c r="U41" s="402" t="str">
        <f t="shared" si="7"/>
        <v>$0</v>
      </c>
      <c r="V41" s="401">
        <f t="shared" si="0"/>
        <v>0</v>
      </c>
      <c r="W41" s="401">
        <f t="shared" si="5"/>
        <v>0</v>
      </c>
    </row>
    <row r="42" spans="1:23" ht="12.75">
      <c r="A42" s="406"/>
      <c r="B42" s="575"/>
      <c r="C42" s="406"/>
      <c r="D42" s="407"/>
      <c r="E42" s="407"/>
      <c r="F42" s="407">
        <f aca="true" t="shared" si="8" ref="F42:F56">SUM(D42-E42)</f>
        <v>0</v>
      </c>
      <c r="G42" s="408"/>
      <c r="H42" s="407"/>
      <c r="I42" s="407"/>
      <c r="J42" s="407"/>
      <c r="K42" s="407"/>
      <c r="L42" s="407"/>
      <c r="M42" s="401">
        <f t="shared" si="6"/>
        <v>0</v>
      </c>
      <c r="N42" s="407">
        <v>0</v>
      </c>
      <c r="O42" s="407"/>
      <c r="P42" s="401">
        <f t="shared" si="1"/>
        <v>0</v>
      </c>
      <c r="Q42" s="407"/>
      <c r="R42" s="407">
        <f t="shared" si="2"/>
        <v>0</v>
      </c>
      <c r="S42" s="401">
        <f t="shared" si="3"/>
        <v>0</v>
      </c>
      <c r="T42" s="575"/>
      <c r="U42" s="402" t="str">
        <f t="shared" si="7"/>
        <v>$0</v>
      </c>
      <c r="V42" s="401">
        <f t="shared" si="0"/>
        <v>0</v>
      </c>
      <c r="W42" s="401">
        <f aca="true" t="shared" si="9" ref="W42:W56">SUM(R42*1.9417)</f>
        <v>0</v>
      </c>
    </row>
    <row r="43" spans="1:23" ht="12.75">
      <c r="A43" s="406"/>
      <c r="B43" s="575"/>
      <c r="C43" s="406"/>
      <c r="D43" s="407"/>
      <c r="E43" s="407"/>
      <c r="F43" s="407">
        <f t="shared" si="8"/>
        <v>0</v>
      </c>
      <c r="G43" s="408"/>
      <c r="H43" s="407"/>
      <c r="I43" s="407"/>
      <c r="J43" s="407"/>
      <c r="K43" s="407"/>
      <c r="L43" s="407"/>
      <c r="M43" s="401">
        <f t="shared" si="6"/>
        <v>0</v>
      </c>
      <c r="N43" s="407">
        <v>0</v>
      </c>
      <c r="O43" s="407"/>
      <c r="P43" s="401">
        <f t="shared" si="1"/>
        <v>0</v>
      </c>
      <c r="Q43" s="407"/>
      <c r="R43" s="407">
        <f t="shared" si="2"/>
        <v>0</v>
      </c>
      <c r="S43" s="401">
        <f t="shared" si="3"/>
        <v>0</v>
      </c>
      <c r="T43" s="575"/>
      <c r="U43" s="402" t="str">
        <f t="shared" si="7"/>
        <v>$0</v>
      </c>
      <c r="V43" s="401">
        <f t="shared" si="0"/>
        <v>0</v>
      </c>
      <c r="W43" s="401">
        <f t="shared" si="9"/>
        <v>0</v>
      </c>
    </row>
    <row r="44" spans="1:23" ht="12.75">
      <c r="A44" s="406"/>
      <c r="B44" s="575"/>
      <c r="C44" s="406"/>
      <c r="D44" s="407"/>
      <c r="E44" s="407"/>
      <c r="F44" s="407">
        <f t="shared" si="8"/>
        <v>0</v>
      </c>
      <c r="G44" s="408"/>
      <c r="H44" s="407"/>
      <c r="I44" s="407"/>
      <c r="J44" s="407"/>
      <c r="K44" s="407"/>
      <c r="L44" s="407"/>
      <c r="M44" s="401">
        <f t="shared" si="6"/>
        <v>0</v>
      </c>
      <c r="N44" s="407">
        <v>0</v>
      </c>
      <c r="O44" s="407"/>
      <c r="P44" s="401">
        <f t="shared" si="1"/>
        <v>0</v>
      </c>
      <c r="Q44" s="407"/>
      <c r="R44" s="407">
        <f t="shared" si="2"/>
        <v>0</v>
      </c>
      <c r="S44" s="401">
        <f t="shared" si="3"/>
        <v>0</v>
      </c>
      <c r="T44" s="575"/>
      <c r="U44" s="402" t="str">
        <f t="shared" si="7"/>
        <v>$0</v>
      </c>
      <c r="V44" s="401">
        <f t="shared" si="0"/>
        <v>0</v>
      </c>
      <c r="W44" s="401">
        <f t="shared" si="9"/>
        <v>0</v>
      </c>
    </row>
    <row r="45" spans="1:23" ht="12.75">
      <c r="A45" s="406"/>
      <c r="B45" s="575"/>
      <c r="C45" s="406"/>
      <c r="D45" s="407"/>
      <c r="E45" s="407"/>
      <c r="F45" s="407">
        <f t="shared" si="8"/>
        <v>0</v>
      </c>
      <c r="G45" s="408"/>
      <c r="H45" s="407"/>
      <c r="I45" s="407"/>
      <c r="J45" s="407"/>
      <c r="K45" s="407"/>
      <c r="L45" s="407"/>
      <c r="M45" s="401">
        <f t="shared" si="6"/>
        <v>0</v>
      </c>
      <c r="N45" s="407">
        <v>0</v>
      </c>
      <c r="O45" s="407"/>
      <c r="P45" s="401">
        <f t="shared" si="1"/>
        <v>0</v>
      </c>
      <c r="Q45" s="407"/>
      <c r="R45" s="407">
        <f t="shared" si="2"/>
        <v>0</v>
      </c>
      <c r="S45" s="401">
        <f t="shared" si="3"/>
        <v>0</v>
      </c>
      <c r="T45" s="575"/>
      <c r="U45" s="402" t="str">
        <f t="shared" si="7"/>
        <v>$0</v>
      </c>
      <c r="V45" s="401">
        <f t="shared" si="0"/>
        <v>0</v>
      </c>
      <c r="W45" s="401">
        <f t="shared" si="9"/>
        <v>0</v>
      </c>
    </row>
    <row r="46" spans="1:23" ht="12.75">
      <c r="A46" s="406"/>
      <c r="B46" s="575"/>
      <c r="C46" s="406"/>
      <c r="D46" s="407"/>
      <c r="E46" s="407"/>
      <c r="F46" s="407">
        <f t="shared" si="8"/>
        <v>0</v>
      </c>
      <c r="G46" s="408"/>
      <c r="H46" s="407"/>
      <c r="I46" s="407"/>
      <c r="J46" s="407"/>
      <c r="K46" s="407"/>
      <c r="L46" s="407"/>
      <c r="M46" s="401">
        <f t="shared" si="6"/>
        <v>0</v>
      </c>
      <c r="N46" s="407">
        <v>0</v>
      </c>
      <c r="O46" s="407"/>
      <c r="P46" s="401">
        <f t="shared" si="1"/>
        <v>0</v>
      </c>
      <c r="Q46" s="407"/>
      <c r="R46" s="407">
        <f t="shared" si="2"/>
        <v>0</v>
      </c>
      <c r="S46" s="401">
        <f t="shared" si="3"/>
        <v>0</v>
      </c>
      <c r="T46" s="575"/>
      <c r="U46" s="402" t="str">
        <f t="shared" si="7"/>
        <v>$0</v>
      </c>
      <c r="V46" s="401">
        <f t="shared" si="0"/>
        <v>0</v>
      </c>
      <c r="W46" s="401">
        <f t="shared" si="9"/>
        <v>0</v>
      </c>
    </row>
    <row r="47" spans="1:23" ht="12.75">
      <c r="A47" s="406"/>
      <c r="B47" s="575"/>
      <c r="C47" s="406"/>
      <c r="D47" s="407"/>
      <c r="E47" s="407"/>
      <c r="F47" s="407">
        <f t="shared" si="8"/>
        <v>0</v>
      </c>
      <c r="G47" s="408"/>
      <c r="H47" s="407"/>
      <c r="I47" s="407"/>
      <c r="J47" s="407"/>
      <c r="K47" s="407"/>
      <c r="L47" s="407"/>
      <c r="M47" s="401">
        <f t="shared" si="6"/>
        <v>0</v>
      </c>
      <c r="N47" s="407">
        <v>0</v>
      </c>
      <c r="O47" s="407"/>
      <c r="P47" s="401">
        <f t="shared" si="1"/>
        <v>0</v>
      </c>
      <c r="Q47" s="407"/>
      <c r="R47" s="407">
        <f t="shared" si="2"/>
        <v>0</v>
      </c>
      <c r="S47" s="401">
        <f t="shared" si="3"/>
        <v>0</v>
      </c>
      <c r="T47" s="575"/>
      <c r="U47" s="402" t="str">
        <f t="shared" si="7"/>
        <v>$0</v>
      </c>
      <c r="V47" s="401">
        <f t="shared" si="0"/>
        <v>0</v>
      </c>
      <c r="W47" s="401">
        <f t="shared" si="9"/>
        <v>0</v>
      </c>
    </row>
    <row r="48" spans="1:23" ht="12.75">
      <c r="A48" s="406"/>
      <c r="B48" s="575"/>
      <c r="C48" s="406"/>
      <c r="D48" s="407"/>
      <c r="E48" s="407"/>
      <c r="F48" s="407">
        <f t="shared" si="8"/>
        <v>0</v>
      </c>
      <c r="G48" s="408"/>
      <c r="H48" s="407"/>
      <c r="I48" s="407"/>
      <c r="J48" s="407"/>
      <c r="K48" s="407"/>
      <c r="L48" s="407"/>
      <c r="M48" s="401">
        <f t="shared" si="6"/>
        <v>0</v>
      </c>
      <c r="N48" s="407">
        <v>0</v>
      </c>
      <c r="O48" s="407"/>
      <c r="P48" s="401">
        <f t="shared" si="1"/>
        <v>0</v>
      </c>
      <c r="Q48" s="407"/>
      <c r="R48" s="407">
        <f t="shared" si="2"/>
        <v>0</v>
      </c>
      <c r="S48" s="401">
        <f t="shared" si="3"/>
        <v>0</v>
      </c>
      <c r="T48" s="575"/>
      <c r="U48" s="402" t="str">
        <f t="shared" si="7"/>
        <v>$0</v>
      </c>
      <c r="V48" s="401">
        <f t="shared" si="0"/>
        <v>0</v>
      </c>
      <c r="W48" s="401">
        <f t="shared" si="9"/>
        <v>0</v>
      </c>
    </row>
    <row r="49" spans="1:23" ht="12.75">
      <c r="A49" s="406"/>
      <c r="B49" s="575"/>
      <c r="C49" s="406"/>
      <c r="D49" s="407"/>
      <c r="E49" s="407"/>
      <c r="F49" s="407">
        <f t="shared" si="8"/>
        <v>0</v>
      </c>
      <c r="G49" s="408"/>
      <c r="H49" s="407"/>
      <c r="I49" s="407"/>
      <c r="J49" s="407"/>
      <c r="K49" s="407"/>
      <c r="L49" s="407"/>
      <c r="M49" s="401">
        <f t="shared" si="6"/>
        <v>0</v>
      </c>
      <c r="N49" s="407">
        <v>0</v>
      </c>
      <c r="O49" s="407"/>
      <c r="P49" s="401">
        <f t="shared" si="1"/>
        <v>0</v>
      </c>
      <c r="Q49" s="407"/>
      <c r="R49" s="407">
        <f t="shared" si="2"/>
        <v>0</v>
      </c>
      <c r="S49" s="401">
        <f t="shared" si="3"/>
        <v>0</v>
      </c>
      <c r="T49" s="575"/>
      <c r="U49" s="402" t="str">
        <f t="shared" si="7"/>
        <v>$0</v>
      </c>
      <c r="V49" s="401">
        <f t="shared" si="0"/>
        <v>0</v>
      </c>
      <c r="W49" s="401">
        <f t="shared" si="9"/>
        <v>0</v>
      </c>
    </row>
    <row r="50" spans="1:23" ht="12.75">
      <c r="A50" s="406"/>
      <c r="B50" s="575"/>
      <c r="C50" s="406"/>
      <c r="D50" s="407"/>
      <c r="E50" s="407"/>
      <c r="F50" s="407">
        <f t="shared" si="8"/>
        <v>0</v>
      </c>
      <c r="G50" s="408"/>
      <c r="H50" s="407"/>
      <c r="I50" s="407"/>
      <c r="J50" s="407"/>
      <c r="K50" s="407"/>
      <c r="L50" s="407"/>
      <c r="M50" s="401">
        <f t="shared" si="6"/>
        <v>0</v>
      </c>
      <c r="N50" s="407">
        <v>0</v>
      </c>
      <c r="O50" s="407"/>
      <c r="P50" s="401">
        <f t="shared" si="1"/>
        <v>0</v>
      </c>
      <c r="Q50" s="407"/>
      <c r="R50" s="407">
        <f t="shared" si="2"/>
        <v>0</v>
      </c>
      <c r="S50" s="401">
        <f t="shared" si="3"/>
        <v>0</v>
      </c>
      <c r="T50" s="575"/>
      <c r="U50" s="402" t="str">
        <f t="shared" si="7"/>
        <v>$0</v>
      </c>
      <c r="V50" s="401">
        <f t="shared" si="0"/>
        <v>0</v>
      </c>
      <c r="W50" s="401">
        <f t="shared" si="9"/>
        <v>0</v>
      </c>
    </row>
    <row r="51" spans="1:23" ht="12.75">
      <c r="A51" s="406"/>
      <c r="B51" s="575"/>
      <c r="C51" s="406"/>
      <c r="D51" s="407"/>
      <c r="E51" s="407"/>
      <c r="F51" s="407">
        <f t="shared" si="8"/>
        <v>0</v>
      </c>
      <c r="G51" s="408"/>
      <c r="H51" s="407"/>
      <c r="I51" s="407"/>
      <c r="J51" s="407"/>
      <c r="K51" s="407"/>
      <c r="L51" s="407"/>
      <c r="M51" s="401">
        <f t="shared" si="6"/>
        <v>0</v>
      </c>
      <c r="N51" s="407">
        <v>0</v>
      </c>
      <c r="O51" s="407"/>
      <c r="P51" s="401">
        <f t="shared" si="1"/>
        <v>0</v>
      </c>
      <c r="Q51" s="407"/>
      <c r="R51" s="407">
        <f t="shared" si="2"/>
        <v>0</v>
      </c>
      <c r="S51" s="401">
        <f t="shared" si="3"/>
        <v>0</v>
      </c>
      <c r="T51" s="575"/>
      <c r="U51" s="402" t="str">
        <f t="shared" si="7"/>
        <v>$0</v>
      </c>
      <c r="V51" s="401">
        <f t="shared" si="0"/>
        <v>0</v>
      </c>
      <c r="W51" s="401">
        <f t="shared" si="9"/>
        <v>0</v>
      </c>
    </row>
    <row r="52" spans="1:23" ht="12.75">
      <c r="A52" s="406"/>
      <c r="B52" s="575"/>
      <c r="C52" s="406"/>
      <c r="D52" s="407"/>
      <c r="E52" s="407"/>
      <c r="F52" s="407">
        <f t="shared" si="8"/>
        <v>0</v>
      </c>
      <c r="G52" s="408"/>
      <c r="H52" s="407"/>
      <c r="I52" s="407"/>
      <c r="J52" s="407"/>
      <c r="K52" s="407"/>
      <c r="L52" s="407"/>
      <c r="M52" s="401">
        <f t="shared" si="6"/>
        <v>0</v>
      </c>
      <c r="N52" s="407">
        <v>0</v>
      </c>
      <c r="O52" s="407"/>
      <c r="P52" s="401">
        <f t="shared" si="1"/>
        <v>0</v>
      </c>
      <c r="Q52" s="407"/>
      <c r="R52" s="407">
        <f t="shared" si="2"/>
        <v>0</v>
      </c>
      <c r="S52" s="401">
        <f t="shared" si="3"/>
        <v>0</v>
      </c>
      <c r="T52" s="575"/>
      <c r="U52" s="402" t="str">
        <f t="shared" si="7"/>
        <v>$0</v>
      </c>
      <c r="V52" s="401">
        <f t="shared" si="0"/>
        <v>0</v>
      </c>
      <c r="W52" s="401">
        <f t="shared" si="9"/>
        <v>0</v>
      </c>
    </row>
    <row r="53" spans="1:23" ht="12.75">
      <c r="A53" s="406"/>
      <c r="B53" s="575"/>
      <c r="C53" s="406"/>
      <c r="D53" s="407"/>
      <c r="E53" s="407"/>
      <c r="F53" s="407">
        <f t="shared" si="8"/>
        <v>0</v>
      </c>
      <c r="G53" s="408"/>
      <c r="H53" s="407"/>
      <c r="I53" s="407"/>
      <c r="J53" s="407"/>
      <c r="K53" s="407"/>
      <c r="L53" s="407"/>
      <c r="M53" s="401">
        <f t="shared" si="6"/>
        <v>0</v>
      </c>
      <c r="N53" s="407">
        <v>0</v>
      </c>
      <c r="O53" s="407"/>
      <c r="P53" s="401">
        <f t="shared" si="1"/>
        <v>0</v>
      </c>
      <c r="Q53" s="407"/>
      <c r="R53" s="407">
        <f t="shared" si="2"/>
        <v>0</v>
      </c>
      <c r="S53" s="401">
        <f t="shared" si="3"/>
        <v>0</v>
      </c>
      <c r="T53" s="575"/>
      <c r="U53" s="402" t="str">
        <f t="shared" si="7"/>
        <v>$0</v>
      </c>
      <c r="V53" s="401">
        <f t="shared" si="0"/>
        <v>0</v>
      </c>
      <c r="W53" s="401">
        <f t="shared" si="9"/>
        <v>0</v>
      </c>
    </row>
    <row r="54" spans="1:23" ht="12.75">
      <c r="A54" s="406"/>
      <c r="B54" s="575"/>
      <c r="C54" s="406"/>
      <c r="D54" s="407"/>
      <c r="E54" s="407"/>
      <c r="F54" s="407">
        <f t="shared" si="8"/>
        <v>0</v>
      </c>
      <c r="G54" s="408"/>
      <c r="H54" s="407"/>
      <c r="I54" s="407"/>
      <c r="J54" s="407"/>
      <c r="K54" s="407"/>
      <c r="L54" s="407"/>
      <c r="M54" s="401">
        <f t="shared" si="6"/>
        <v>0</v>
      </c>
      <c r="N54" s="407">
        <v>0</v>
      </c>
      <c r="O54" s="407"/>
      <c r="P54" s="401">
        <f t="shared" si="1"/>
        <v>0</v>
      </c>
      <c r="Q54" s="407"/>
      <c r="R54" s="407">
        <f t="shared" si="2"/>
        <v>0</v>
      </c>
      <c r="S54" s="401">
        <f t="shared" si="3"/>
        <v>0</v>
      </c>
      <c r="T54" s="575"/>
      <c r="U54" s="402" t="str">
        <f t="shared" si="7"/>
        <v>$0</v>
      </c>
      <c r="V54" s="401">
        <f t="shared" si="0"/>
        <v>0</v>
      </c>
      <c r="W54" s="401">
        <f t="shared" si="9"/>
        <v>0</v>
      </c>
    </row>
    <row r="55" spans="1:23" ht="12.75">
      <c r="A55" s="406"/>
      <c r="B55" s="575"/>
      <c r="C55" s="406"/>
      <c r="D55" s="407"/>
      <c r="E55" s="407"/>
      <c r="F55" s="407">
        <f t="shared" si="8"/>
        <v>0</v>
      </c>
      <c r="G55" s="408"/>
      <c r="H55" s="407"/>
      <c r="I55" s="407"/>
      <c r="J55" s="407"/>
      <c r="K55" s="407"/>
      <c r="L55" s="407"/>
      <c r="M55" s="401">
        <f t="shared" si="6"/>
        <v>0</v>
      </c>
      <c r="N55" s="407">
        <v>0</v>
      </c>
      <c r="O55" s="407"/>
      <c r="P55" s="401">
        <f t="shared" si="1"/>
        <v>0</v>
      </c>
      <c r="Q55" s="407"/>
      <c r="R55" s="407">
        <f t="shared" si="2"/>
        <v>0</v>
      </c>
      <c r="S55" s="401">
        <f t="shared" si="3"/>
        <v>0</v>
      </c>
      <c r="T55" s="575"/>
      <c r="U55" s="402" t="str">
        <f t="shared" si="7"/>
        <v>$0</v>
      </c>
      <c r="V55" s="401">
        <f t="shared" si="0"/>
        <v>0</v>
      </c>
      <c r="W55" s="401">
        <f t="shared" si="9"/>
        <v>0</v>
      </c>
    </row>
    <row r="56" spans="1:23" ht="12.75">
      <c r="A56" s="406"/>
      <c r="B56" s="575"/>
      <c r="C56" s="406"/>
      <c r="D56" s="407"/>
      <c r="E56" s="407"/>
      <c r="F56" s="407">
        <f t="shared" si="8"/>
        <v>0</v>
      </c>
      <c r="G56" s="408"/>
      <c r="H56" s="407"/>
      <c r="I56" s="407"/>
      <c r="J56" s="407"/>
      <c r="K56" s="407"/>
      <c r="L56" s="407"/>
      <c r="M56" s="401">
        <f t="shared" si="6"/>
        <v>0</v>
      </c>
      <c r="N56" s="407">
        <v>0</v>
      </c>
      <c r="O56" s="407"/>
      <c r="P56" s="401">
        <f t="shared" si="1"/>
        <v>0</v>
      </c>
      <c r="Q56" s="407"/>
      <c r="R56" s="407">
        <f t="shared" si="2"/>
        <v>0</v>
      </c>
      <c r="S56" s="401">
        <f t="shared" si="3"/>
        <v>0</v>
      </c>
      <c r="T56" s="575"/>
      <c r="U56" s="402" t="str">
        <f t="shared" si="7"/>
        <v>$0</v>
      </c>
      <c r="V56" s="401">
        <f t="shared" si="0"/>
        <v>0</v>
      </c>
      <c r="W56" s="401">
        <f t="shared" si="9"/>
        <v>0</v>
      </c>
    </row>
    <row r="57" spans="1:23" ht="12.75">
      <c r="A57" s="406"/>
      <c r="B57" s="575"/>
      <c r="C57" s="406"/>
      <c r="D57" s="407"/>
      <c r="E57" s="407"/>
      <c r="F57" s="407">
        <f>SUM(D57-E57)</f>
        <v>0</v>
      </c>
      <c r="G57" s="408"/>
      <c r="H57" s="407"/>
      <c r="I57" s="407"/>
      <c r="J57" s="407"/>
      <c r="K57" s="407"/>
      <c r="L57" s="407"/>
      <c r="M57" s="401">
        <f t="shared" si="6"/>
        <v>0</v>
      </c>
      <c r="N57" s="407">
        <v>0</v>
      </c>
      <c r="O57" s="407"/>
      <c r="P57" s="401">
        <f t="shared" si="1"/>
        <v>0</v>
      </c>
      <c r="Q57" s="407"/>
      <c r="R57" s="407">
        <f t="shared" si="2"/>
        <v>0</v>
      </c>
      <c r="S57" s="401">
        <f t="shared" si="3"/>
        <v>0</v>
      </c>
      <c r="T57" s="575"/>
      <c r="U57" s="402" t="str">
        <f t="shared" si="7"/>
        <v>$0</v>
      </c>
      <c r="V57" s="401">
        <f t="shared" si="0"/>
        <v>0</v>
      </c>
      <c r="W57" s="401">
        <f>SUM(R57*1.9417)</f>
        <v>0</v>
      </c>
    </row>
    <row r="58" spans="1:23" ht="12.75">
      <c r="A58" s="406"/>
      <c r="B58" s="575"/>
      <c r="C58" s="406"/>
      <c r="D58" s="407"/>
      <c r="E58" s="407"/>
      <c r="F58" s="407">
        <f>SUM(D58-E58)</f>
        <v>0</v>
      </c>
      <c r="G58" s="408"/>
      <c r="H58" s="407"/>
      <c r="I58" s="407"/>
      <c r="J58" s="407"/>
      <c r="K58" s="407"/>
      <c r="L58" s="407"/>
      <c r="M58" s="401">
        <f t="shared" si="6"/>
        <v>0</v>
      </c>
      <c r="N58" s="407">
        <v>0</v>
      </c>
      <c r="O58" s="407"/>
      <c r="P58" s="401">
        <f t="shared" si="1"/>
        <v>0</v>
      </c>
      <c r="Q58" s="407"/>
      <c r="R58" s="407">
        <f t="shared" si="2"/>
        <v>0</v>
      </c>
      <c r="S58" s="401">
        <f t="shared" si="3"/>
        <v>0</v>
      </c>
      <c r="T58" s="575"/>
      <c r="U58" s="402" t="str">
        <f t="shared" si="7"/>
        <v>$0</v>
      </c>
      <c r="V58" s="401">
        <f t="shared" si="0"/>
        <v>0</v>
      </c>
      <c r="W58" s="401">
        <f>SUM(R58*1.9417)</f>
        <v>0</v>
      </c>
    </row>
    <row r="59" spans="1:23" ht="12.75">
      <c r="A59" s="406"/>
      <c r="B59" s="575"/>
      <c r="C59" s="406"/>
      <c r="D59" s="407"/>
      <c r="E59" s="407"/>
      <c r="F59" s="407">
        <f>SUM(D59-E59)</f>
        <v>0</v>
      </c>
      <c r="G59" s="408"/>
      <c r="H59" s="407"/>
      <c r="I59" s="407"/>
      <c r="J59" s="407"/>
      <c r="K59" s="407"/>
      <c r="L59" s="407"/>
      <c r="M59" s="401">
        <f t="shared" si="6"/>
        <v>0</v>
      </c>
      <c r="N59" s="407">
        <v>0</v>
      </c>
      <c r="O59" s="407"/>
      <c r="P59" s="401">
        <f t="shared" si="1"/>
        <v>0</v>
      </c>
      <c r="Q59" s="407"/>
      <c r="R59" s="407">
        <f t="shared" si="2"/>
        <v>0</v>
      </c>
      <c r="S59" s="401">
        <f t="shared" si="3"/>
        <v>0</v>
      </c>
      <c r="T59" s="575"/>
      <c r="U59" s="402" t="str">
        <f t="shared" si="7"/>
        <v>$0</v>
      </c>
      <c r="V59" s="401">
        <f t="shared" si="0"/>
        <v>0</v>
      </c>
      <c r="W59" s="401">
        <f>SUM(R59*1.9417)</f>
        <v>0</v>
      </c>
    </row>
    <row r="60" spans="1:23" ht="12.75">
      <c r="A60" s="406"/>
      <c r="B60" s="575"/>
      <c r="C60" s="406"/>
      <c r="D60" s="407"/>
      <c r="E60" s="407"/>
      <c r="F60" s="407">
        <f>SUM(D60-E60)</f>
        <v>0</v>
      </c>
      <c r="G60" s="408"/>
      <c r="H60" s="407"/>
      <c r="I60" s="407"/>
      <c r="J60" s="407"/>
      <c r="K60" s="407"/>
      <c r="L60" s="407"/>
      <c r="M60" s="401">
        <f t="shared" si="6"/>
        <v>0</v>
      </c>
      <c r="N60" s="407">
        <v>0</v>
      </c>
      <c r="O60" s="407"/>
      <c r="P60" s="401">
        <f t="shared" si="1"/>
        <v>0</v>
      </c>
      <c r="Q60" s="407"/>
      <c r="R60" s="407">
        <f t="shared" si="2"/>
        <v>0</v>
      </c>
      <c r="S60" s="401">
        <f t="shared" si="3"/>
        <v>0</v>
      </c>
      <c r="T60" s="575"/>
      <c r="U60" s="402" t="str">
        <f t="shared" si="7"/>
        <v>$0</v>
      </c>
      <c r="V60" s="401">
        <f t="shared" si="0"/>
        <v>0</v>
      </c>
      <c r="W60" s="401">
        <f>SUM(R60*1.9417)</f>
        <v>0</v>
      </c>
    </row>
    <row r="61" spans="1:23" ht="12.75">
      <c r="A61" s="404" t="s">
        <v>9</v>
      </c>
      <c r="B61" s="405"/>
      <c r="C61" s="406"/>
      <c r="D61" s="407"/>
      <c r="E61" s="407">
        <f>SUM(E11:E60)</f>
        <v>5000</v>
      </c>
      <c r="F61" s="407"/>
      <c r="G61" s="408"/>
      <c r="H61" s="408"/>
      <c r="I61" s="408"/>
      <c r="J61" s="408"/>
      <c r="K61" s="408"/>
      <c r="L61" s="408"/>
      <c r="M61" s="407">
        <f>SUM(M11:M60)</f>
        <v>3650</v>
      </c>
      <c r="N61" s="407">
        <f>SUM(N11:N60)</f>
        <v>680</v>
      </c>
      <c r="O61" s="407">
        <f>SUM(O11:O60)</f>
        <v>300</v>
      </c>
      <c r="P61" s="407">
        <f>SUM(P11:P60)</f>
        <v>2670</v>
      </c>
      <c r="Q61" s="407">
        <f>SUM(Q11:Q60)</f>
        <v>150</v>
      </c>
      <c r="R61" s="407">
        <f>SUM(P61-Q61)</f>
        <v>2520</v>
      </c>
      <c r="S61" s="407">
        <f>SUM(S11:S60)</f>
        <v>2520</v>
      </c>
      <c r="T61" s="405"/>
      <c r="U61" s="407">
        <f>SUM(U11:U60)</f>
        <v>5127.459</v>
      </c>
      <c r="V61" s="407">
        <f>SUM(V11:V60)</f>
        <v>2486.817615</v>
      </c>
      <c r="W61" s="407">
        <f>SUM(W11:W60)</f>
        <v>4893.084</v>
      </c>
    </row>
    <row r="62" spans="1:23" ht="12.75">
      <c r="A62" s="576"/>
      <c r="B62" s="576"/>
      <c r="C62" s="576"/>
      <c r="D62" s="576"/>
      <c r="E62" s="576"/>
      <c r="F62" s="576"/>
      <c r="G62" s="576"/>
      <c r="H62" s="576"/>
      <c r="I62" s="576"/>
      <c r="J62" s="576"/>
      <c r="K62" s="576"/>
      <c r="L62" s="576"/>
      <c r="M62" s="576"/>
      <c r="N62" s="576"/>
      <c r="O62" s="576"/>
      <c r="P62" s="576"/>
      <c r="Q62" s="576"/>
      <c r="R62" s="576"/>
      <c r="S62" s="576"/>
      <c r="T62" s="576"/>
      <c r="U62" s="576"/>
      <c r="V62" s="576"/>
      <c r="W62" s="576"/>
    </row>
    <row r="63" spans="1:23" ht="12.75">
      <c r="A63" s="576" t="s">
        <v>91</v>
      </c>
      <c r="B63" s="576"/>
      <c r="C63" s="576"/>
      <c r="D63" s="576"/>
      <c r="E63" s="576"/>
      <c r="F63" s="576"/>
      <c r="G63" s="576"/>
      <c r="H63" s="576"/>
      <c r="I63" s="576"/>
      <c r="J63" s="576"/>
      <c r="K63" s="576"/>
      <c r="L63" s="576"/>
      <c r="M63" s="576"/>
      <c r="N63" s="576"/>
      <c r="O63" s="576"/>
      <c r="P63" s="576"/>
      <c r="Q63" s="576"/>
      <c r="R63" s="576"/>
      <c r="S63" s="576"/>
      <c r="T63" s="576"/>
      <c r="U63" s="576"/>
      <c r="V63" s="570"/>
      <c r="W63" s="576"/>
    </row>
    <row r="64" spans="1:23" ht="12.75">
      <c r="A64" s="577" t="s">
        <v>328</v>
      </c>
      <c r="B64" s="576"/>
      <c r="C64" s="576"/>
      <c r="D64" s="576"/>
      <c r="E64" s="576"/>
      <c r="F64" s="576"/>
      <c r="G64" s="576"/>
      <c r="H64" s="576"/>
      <c r="I64" s="576"/>
      <c r="J64" s="576"/>
      <c r="K64" s="576"/>
      <c r="L64" s="576"/>
      <c r="M64" s="576"/>
      <c r="N64" s="576"/>
      <c r="O64" s="576"/>
      <c r="P64" s="576"/>
      <c r="Q64" s="576"/>
      <c r="R64" s="576"/>
      <c r="S64" s="576"/>
      <c r="T64" s="576"/>
      <c r="U64" s="576"/>
      <c r="V64" s="576"/>
      <c r="W64" s="576"/>
    </row>
    <row r="65" spans="1:23" ht="12.75">
      <c r="A65" s="574" t="s">
        <v>245</v>
      </c>
      <c r="B65" s="576"/>
      <c r="C65" s="576"/>
      <c r="D65" s="576"/>
      <c r="E65" s="576"/>
      <c r="F65" s="576"/>
      <c r="G65" s="576"/>
      <c r="H65" s="576"/>
      <c r="I65" s="576"/>
      <c r="J65" s="576"/>
      <c r="K65" s="576"/>
      <c r="L65" s="576"/>
      <c r="M65" s="576"/>
      <c r="N65" s="576"/>
      <c r="O65" s="576"/>
      <c r="P65" s="576"/>
      <c r="Q65" s="576"/>
      <c r="R65" s="576"/>
      <c r="S65" s="576"/>
      <c r="T65" s="576"/>
      <c r="U65" s="576"/>
      <c r="V65" s="570" t="s">
        <v>255</v>
      </c>
      <c r="W65" s="576"/>
    </row>
    <row r="66" spans="1:23" ht="12.75">
      <c r="A66" s="576"/>
      <c r="B66" s="576"/>
      <c r="C66" s="576"/>
      <c r="D66" s="576"/>
      <c r="E66" s="576"/>
      <c r="F66" s="576"/>
      <c r="G66" s="576"/>
      <c r="H66" s="576"/>
      <c r="I66" s="576"/>
      <c r="J66" s="576"/>
      <c r="K66" s="576"/>
      <c r="L66" s="576"/>
      <c r="M66" s="576"/>
      <c r="N66" s="576"/>
      <c r="O66" s="576"/>
      <c r="P66" s="576"/>
      <c r="Q66" s="576"/>
      <c r="R66" s="576"/>
      <c r="S66" s="576"/>
      <c r="T66" s="576"/>
      <c r="U66" s="576"/>
      <c r="V66" s="576"/>
      <c r="W66" s="576"/>
    </row>
    <row r="67" spans="1:23" ht="12.75">
      <c r="A67" s="576"/>
      <c r="B67" s="576"/>
      <c r="C67" s="576"/>
      <c r="D67" s="576"/>
      <c r="E67" s="576"/>
      <c r="F67" s="576"/>
      <c r="G67" s="576"/>
      <c r="H67" s="576"/>
      <c r="I67" s="576"/>
      <c r="J67" s="576"/>
      <c r="K67" s="576"/>
      <c r="L67" s="576"/>
      <c r="M67" s="576"/>
      <c r="N67" s="576"/>
      <c r="O67" s="576"/>
      <c r="P67" s="576"/>
      <c r="Q67" s="576"/>
      <c r="R67" s="576"/>
      <c r="S67" s="576"/>
      <c r="T67" s="576"/>
      <c r="U67" s="576"/>
      <c r="V67" s="576"/>
      <c r="W67" s="576"/>
    </row>
    <row r="68" spans="1:23" ht="12.75">
      <c r="A68" s="576"/>
      <c r="B68" s="576"/>
      <c r="C68" s="576"/>
      <c r="D68" s="576"/>
      <c r="E68" s="576"/>
      <c r="F68" s="576"/>
      <c r="G68" s="576"/>
      <c r="H68" s="576"/>
      <c r="I68" s="576"/>
      <c r="J68" s="576"/>
      <c r="K68" s="576"/>
      <c r="L68" s="576"/>
      <c r="M68" s="576"/>
      <c r="N68" s="576"/>
      <c r="O68" s="576"/>
      <c r="P68" s="576"/>
      <c r="Q68" s="576"/>
      <c r="R68" s="576"/>
      <c r="S68" s="576"/>
      <c r="T68" s="576"/>
      <c r="U68" s="576"/>
      <c r="V68" s="576"/>
      <c r="W68" s="576"/>
    </row>
    <row r="69" spans="1:23" ht="12.75">
      <c r="A69" s="576"/>
      <c r="B69" s="576"/>
      <c r="C69" s="576"/>
      <c r="D69" s="576"/>
      <c r="E69" s="576"/>
      <c r="F69" s="576"/>
      <c r="G69" s="576"/>
      <c r="H69" s="576"/>
      <c r="I69" s="576"/>
      <c r="J69" s="576"/>
      <c r="K69" s="576"/>
      <c r="L69" s="576"/>
      <c r="M69" s="576"/>
      <c r="N69" s="576"/>
      <c r="O69" s="576"/>
      <c r="P69" s="576"/>
      <c r="Q69" s="576"/>
      <c r="R69" s="576"/>
      <c r="S69" s="576"/>
      <c r="T69" s="576"/>
      <c r="U69" s="576"/>
      <c r="V69" s="576"/>
      <c r="W69" s="576"/>
    </row>
  </sheetData>
  <sheetProtection password="C2F7" sheet="1" objects="1" scenarios="1"/>
  <printOptions/>
  <pageMargins left="0.5511811023622047" right="0.35433070866141736" top="0.984251968503937" bottom="0.5905511811023623" header="0.5118110236220472" footer="0.5118110236220472"/>
  <pageSetup fitToHeight="1" fitToWidth="1" horizontalDpi="600" verticalDpi="600" orientation="landscape" paperSize="9" scale="5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workbookViewId="0" topLeftCell="A1">
      <selection activeCell="A1" sqref="A1"/>
    </sheetView>
  </sheetViews>
  <sheetFormatPr defaultColWidth="9.140625" defaultRowHeight="12.75"/>
  <cols>
    <col min="1" max="1" width="14.28125" style="133" customWidth="1"/>
    <col min="2" max="2" width="10.8515625" style="133" customWidth="1"/>
    <col min="3" max="3" width="16.28125" style="133" customWidth="1"/>
    <col min="4" max="4" width="10.28125" style="133" customWidth="1"/>
    <col min="5" max="5" width="13.00390625" style="133" customWidth="1"/>
    <col min="6" max="6" width="11.140625" style="133" customWidth="1"/>
    <col min="7" max="7" width="7.140625" style="133" customWidth="1"/>
    <col min="8" max="8" width="13.00390625" style="133" customWidth="1"/>
    <col min="9" max="9" width="14.421875" style="133" hidden="1" customWidth="1"/>
    <col min="10" max="10" width="20.00390625" style="133" customWidth="1"/>
    <col min="11" max="11" width="12.57421875" style="133" customWidth="1"/>
    <col min="12" max="12" width="11.7109375" style="133" customWidth="1"/>
    <col min="13" max="13" width="14.140625" style="133" customWidth="1"/>
    <col min="14" max="14" width="12.57421875" style="133" customWidth="1"/>
    <col min="15" max="15" width="9.57421875" style="133" customWidth="1"/>
    <col min="16" max="16" width="11.8515625" style="133" customWidth="1"/>
    <col min="17" max="17" width="10.00390625" style="133" customWidth="1"/>
    <col min="18" max="18" width="10.7109375" style="133" customWidth="1"/>
    <col min="19" max="19" width="10.8515625" style="133" customWidth="1"/>
    <col min="20" max="20" width="10.57421875" style="133" customWidth="1"/>
    <col min="21" max="21" width="11.421875" style="133" customWidth="1"/>
    <col min="22" max="23" width="10.7109375" style="133" customWidth="1"/>
    <col min="24" max="24" width="9.140625" style="133" customWidth="1"/>
    <col min="25" max="26" width="0" style="133" hidden="1" customWidth="1"/>
    <col min="27" max="16384" width="9.140625" style="133" customWidth="1"/>
  </cols>
  <sheetData>
    <row r="1" spans="1:6" ht="18">
      <c r="A1" s="132" t="s">
        <v>162</v>
      </c>
      <c r="F1" s="132"/>
    </row>
    <row r="2" ht="18">
      <c r="A2" s="134"/>
    </row>
    <row r="3" spans="1:21" ht="15.75">
      <c r="A3" s="135" t="s">
        <v>0</v>
      </c>
      <c r="B3" s="410"/>
      <c r="C3" s="410"/>
      <c r="D3" s="410"/>
      <c r="E3" s="410"/>
      <c r="F3" s="136"/>
      <c r="G3" s="136"/>
      <c r="P3" s="136"/>
      <c r="Q3" s="137"/>
      <c r="R3" s="137"/>
      <c r="S3" s="137"/>
      <c r="U3" s="417" t="s">
        <v>15</v>
      </c>
    </row>
    <row r="4" spans="1:21" ht="15.75">
      <c r="A4" s="135" t="s">
        <v>1</v>
      </c>
      <c r="B4" s="410"/>
      <c r="C4" s="410"/>
      <c r="D4" s="410"/>
      <c r="E4" s="410"/>
      <c r="F4" s="136"/>
      <c r="G4" s="136"/>
      <c r="O4" s="138"/>
      <c r="P4" s="136"/>
      <c r="U4" s="139"/>
    </row>
    <row r="5" spans="1:10" ht="15">
      <c r="A5" s="136"/>
      <c r="B5" s="136"/>
      <c r="C5" s="136"/>
      <c r="D5" s="136"/>
      <c r="E5" s="136"/>
      <c r="F5" s="136"/>
      <c r="G5" s="136"/>
      <c r="J5" s="140"/>
    </row>
    <row r="6" spans="1:23" ht="12.75">
      <c r="A6" s="141" t="s">
        <v>12</v>
      </c>
      <c r="B6" s="141" t="s">
        <v>12</v>
      </c>
      <c r="C6" s="141" t="s">
        <v>68</v>
      </c>
      <c r="D6" s="142" t="s">
        <v>36</v>
      </c>
      <c r="E6" s="141" t="s">
        <v>69</v>
      </c>
      <c r="F6" s="141" t="s">
        <v>140</v>
      </c>
      <c r="G6" s="141" t="s">
        <v>71</v>
      </c>
      <c r="H6" s="143" t="s">
        <v>72</v>
      </c>
      <c r="I6" s="143"/>
      <c r="J6" s="144" t="s">
        <v>73</v>
      </c>
      <c r="K6" s="145" t="s">
        <v>163</v>
      </c>
      <c r="L6" s="146" t="s">
        <v>164</v>
      </c>
      <c r="M6" s="147" t="s">
        <v>165</v>
      </c>
      <c r="N6" s="148"/>
      <c r="O6" s="141" t="s">
        <v>36</v>
      </c>
      <c r="P6" s="141" t="s">
        <v>72</v>
      </c>
      <c r="Q6" s="141" t="s">
        <v>74</v>
      </c>
      <c r="R6" s="141" t="s">
        <v>72</v>
      </c>
      <c r="S6" s="141" t="s">
        <v>13</v>
      </c>
      <c r="T6" s="149" t="s">
        <v>24</v>
      </c>
      <c r="U6" s="149" t="s">
        <v>26</v>
      </c>
      <c r="V6" s="149" t="s">
        <v>38</v>
      </c>
      <c r="W6" s="149" t="s">
        <v>30</v>
      </c>
    </row>
    <row r="7" spans="1:23" ht="12.75">
      <c r="A7" s="150"/>
      <c r="B7" s="150" t="s">
        <v>2</v>
      </c>
      <c r="C7" s="150" t="s">
        <v>75</v>
      </c>
      <c r="D7" s="150" t="s">
        <v>76</v>
      </c>
      <c r="E7" s="150" t="s">
        <v>128</v>
      </c>
      <c r="F7" s="150" t="s">
        <v>12</v>
      </c>
      <c r="G7" s="150"/>
      <c r="H7" s="141" t="s">
        <v>36</v>
      </c>
      <c r="I7" s="141"/>
      <c r="J7" s="141" t="s">
        <v>78</v>
      </c>
      <c r="K7" s="141" t="s">
        <v>38</v>
      </c>
      <c r="L7" s="150" t="s">
        <v>166</v>
      </c>
      <c r="M7" s="150" t="s">
        <v>149</v>
      </c>
      <c r="N7" s="150" t="s">
        <v>167</v>
      </c>
      <c r="O7" s="150" t="s">
        <v>168</v>
      </c>
      <c r="P7" s="150" t="s">
        <v>12</v>
      </c>
      <c r="Q7" s="150" t="s">
        <v>13</v>
      </c>
      <c r="R7" s="150" t="s">
        <v>332</v>
      </c>
      <c r="S7" s="150" t="s">
        <v>14</v>
      </c>
      <c r="T7" s="151" t="s">
        <v>25</v>
      </c>
      <c r="U7" s="151" t="s">
        <v>14</v>
      </c>
      <c r="V7" s="151" t="s">
        <v>27</v>
      </c>
      <c r="W7" s="151" t="s">
        <v>31</v>
      </c>
    </row>
    <row r="8" spans="1:26" ht="12.75">
      <c r="A8" s="152"/>
      <c r="B8" s="152"/>
      <c r="C8" s="152" t="s">
        <v>42</v>
      </c>
      <c r="D8" s="152" t="s">
        <v>69</v>
      </c>
      <c r="E8" s="152" t="s">
        <v>0</v>
      </c>
      <c r="F8" s="152"/>
      <c r="G8" s="152"/>
      <c r="H8" s="152" t="s">
        <v>82</v>
      </c>
      <c r="I8" s="152"/>
      <c r="J8" s="152" t="s">
        <v>82</v>
      </c>
      <c r="K8" s="152" t="s">
        <v>82</v>
      </c>
      <c r="L8" s="152" t="s">
        <v>5</v>
      </c>
      <c r="M8" s="152"/>
      <c r="N8" s="152" t="s">
        <v>5</v>
      </c>
      <c r="O8" s="152" t="s">
        <v>14</v>
      </c>
      <c r="P8" s="152" t="s">
        <v>8</v>
      </c>
      <c r="Q8" s="152" t="s">
        <v>14</v>
      </c>
      <c r="R8" s="152" t="s">
        <v>83</v>
      </c>
      <c r="S8" s="152"/>
      <c r="T8" s="153"/>
      <c r="U8" s="153"/>
      <c r="V8" s="153" t="s">
        <v>28</v>
      </c>
      <c r="W8" s="153" t="s">
        <v>14</v>
      </c>
      <c r="Y8" s="313" t="s">
        <v>311</v>
      </c>
      <c r="Z8" s="344">
        <f>SUMIF(T10:T60,"=1",S10:S60)</f>
        <v>0</v>
      </c>
    </row>
    <row r="9" spans="1:26" ht="12.75">
      <c r="A9" s="154"/>
      <c r="B9" s="154"/>
      <c r="C9" s="154"/>
      <c r="D9" s="155" t="s">
        <v>39</v>
      </c>
      <c r="E9" s="156"/>
      <c r="F9" s="156"/>
      <c r="G9" s="155" t="s">
        <v>84</v>
      </c>
      <c r="H9" s="155" t="s">
        <v>85</v>
      </c>
      <c r="I9" s="156"/>
      <c r="J9" s="155" t="s">
        <v>86</v>
      </c>
      <c r="K9" s="155" t="s">
        <v>87</v>
      </c>
      <c r="L9" s="155" t="s">
        <v>157</v>
      </c>
      <c r="M9" s="155" t="s">
        <v>157</v>
      </c>
      <c r="N9" s="155" t="s">
        <v>159</v>
      </c>
      <c r="O9" s="155"/>
      <c r="P9" s="156"/>
      <c r="Q9" s="154"/>
      <c r="R9" s="155" t="s">
        <v>88</v>
      </c>
      <c r="S9" s="155"/>
      <c r="T9" s="155" t="s">
        <v>66</v>
      </c>
      <c r="U9" s="154"/>
      <c r="V9" s="314">
        <v>0.485</v>
      </c>
      <c r="W9" s="315">
        <v>1.9417</v>
      </c>
      <c r="Y9" s="313" t="s">
        <v>25</v>
      </c>
      <c r="Z9" s="344">
        <f>SUMIF(T10:T60,"=2",S10:S60)</f>
        <v>105</v>
      </c>
    </row>
    <row r="10" spans="1:23" ht="12.75">
      <c r="A10" s="411" t="s">
        <v>17</v>
      </c>
      <c r="B10" s="412">
        <v>26</v>
      </c>
      <c r="C10" s="411" t="s">
        <v>89</v>
      </c>
      <c r="D10" s="413">
        <v>1650</v>
      </c>
      <c r="E10" s="413">
        <v>1100</v>
      </c>
      <c r="F10" s="413">
        <f>SUM(D10-E10)</f>
        <v>550</v>
      </c>
      <c r="G10" s="414">
        <v>0.1</v>
      </c>
      <c r="H10" s="415">
        <f>SUM(G10*D10)</f>
        <v>165</v>
      </c>
      <c r="I10" s="415">
        <f>SUM(H10-E10)</f>
        <v>-935</v>
      </c>
      <c r="J10" s="415">
        <f>IF(I10&lt;0,0,(H10-E10))</f>
        <v>0</v>
      </c>
      <c r="K10" s="415">
        <f>SUM(H10-J10)</f>
        <v>165</v>
      </c>
      <c r="L10" s="413">
        <v>1000</v>
      </c>
      <c r="M10" s="413"/>
      <c r="N10" s="413"/>
      <c r="O10" s="415">
        <f aca="true" t="shared" si="0" ref="O10:O60">IF(L10&gt;0,L10*0.75,IF(M10&gt;10,M10*0.75,IF(N10&gt;0,N10,0)))</f>
        <v>750</v>
      </c>
      <c r="P10" s="413">
        <v>100</v>
      </c>
      <c r="Q10" s="415">
        <f>IF((O10-K10-P10)&lt;0,"$0",(O10-K10-P10))</f>
        <v>485</v>
      </c>
      <c r="R10" s="413">
        <v>450</v>
      </c>
      <c r="S10" s="415">
        <f>IF(Q10-R10&lt;0,0,(Q10-R10))</f>
        <v>35</v>
      </c>
      <c r="T10" s="412">
        <v>2</v>
      </c>
      <c r="U10" s="416">
        <f>IF(T10=1,S10*2.1292,IF(T10=2,(S10*1.9417),"$0"))</f>
        <v>67.9595</v>
      </c>
      <c r="V10" s="415">
        <f aca="true" t="shared" si="1" ref="V10:V60">SUM(U10*0.485)</f>
        <v>32.9603575</v>
      </c>
      <c r="W10" s="415">
        <f>SUM(S10*1.9417)</f>
        <v>67.9595</v>
      </c>
    </row>
    <row r="11" spans="1:23" ht="12.75">
      <c r="A11" s="411" t="s">
        <v>17</v>
      </c>
      <c r="B11" s="412">
        <v>26</v>
      </c>
      <c r="C11" s="411" t="s">
        <v>89</v>
      </c>
      <c r="D11" s="413">
        <v>1650</v>
      </c>
      <c r="E11" s="413">
        <v>1100</v>
      </c>
      <c r="F11" s="413">
        <f>SUM(D11-E11)</f>
        <v>550</v>
      </c>
      <c r="G11" s="414">
        <v>0.2</v>
      </c>
      <c r="H11" s="415">
        <f>SUM(G11*D11)</f>
        <v>330</v>
      </c>
      <c r="I11" s="415">
        <f>SUM(H11-E11)</f>
        <v>-770</v>
      </c>
      <c r="J11" s="415">
        <f>IF(I11&lt;0,0,(H11-E11))</f>
        <v>0</v>
      </c>
      <c r="K11" s="415">
        <f>SUM(H11-J11)</f>
        <v>330</v>
      </c>
      <c r="L11" s="413"/>
      <c r="M11" s="413">
        <v>1000</v>
      </c>
      <c r="N11" s="413"/>
      <c r="O11" s="415">
        <f t="shared" si="0"/>
        <v>750</v>
      </c>
      <c r="P11" s="413">
        <v>100</v>
      </c>
      <c r="Q11" s="415">
        <f>IF((O11-K11-P11)&lt;0,"$0",(O11-K11-P11))</f>
        <v>320</v>
      </c>
      <c r="R11" s="413">
        <v>250</v>
      </c>
      <c r="S11" s="415">
        <f aca="true" t="shared" si="2" ref="S11:S60">IF(Q11-R11&lt;0,0,(Q11-R11))</f>
        <v>70</v>
      </c>
      <c r="T11" s="412">
        <v>2</v>
      </c>
      <c r="U11" s="416">
        <f>IF(T11=1,S11*2.1292,IF(T11=2,(S11*1.9417),"$0"))</f>
        <v>135.919</v>
      </c>
      <c r="V11" s="415">
        <f t="shared" si="1"/>
        <v>65.920715</v>
      </c>
      <c r="W11" s="415">
        <f>SUM(S11*1.9417)</f>
        <v>135.919</v>
      </c>
    </row>
    <row r="12" spans="1:23" ht="12.75">
      <c r="A12" s="411" t="s">
        <v>17</v>
      </c>
      <c r="B12" s="412">
        <v>26</v>
      </c>
      <c r="C12" s="411" t="s">
        <v>90</v>
      </c>
      <c r="D12" s="413">
        <v>2000</v>
      </c>
      <c r="E12" s="413">
        <v>1000</v>
      </c>
      <c r="F12" s="413">
        <f aca="true" t="shared" si="3" ref="F12:F33">SUM(D12-E12)</f>
        <v>1000</v>
      </c>
      <c r="G12" s="414">
        <v>0.8</v>
      </c>
      <c r="H12" s="415">
        <f aca="true" t="shared" si="4" ref="H12:H33">SUM(G12*D12)</f>
        <v>1600</v>
      </c>
      <c r="I12" s="415">
        <f aca="true" t="shared" si="5" ref="I12:I33">SUM(H12-E12)</f>
        <v>600</v>
      </c>
      <c r="J12" s="415">
        <f aca="true" t="shared" si="6" ref="J12:J33">IF(I12&lt;0,0,(H12-E12))</f>
        <v>600</v>
      </c>
      <c r="K12" s="415">
        <f aca="true" t="shared" si="7" ref="K12:K33">SUM(H12-J12)</f>
        <v>1000</v>
      </c>
      <c r="L12" s="413"/>
      <c r="M12" s="413"/>
      <c r="N12" s="413">
        <v>1000</v>
      </c>
      <c r="O12" s="415">
        <f t="shared" si="0"/>
        <v>1000</v>
      </c>
      <c r="P12" s="413">
        <v>0</v>
      </c>
      <c r="Q12" s="416">
        <f>IF((O12-K12-P12)&lt;0,"$0",(O12-K12-P12))</f>
        <v>0</v>
      </c>
      <c r="R12" s="413">
        <v>0</v>
      </c>
      <c r="S12" s="415">
        <f t="shared" si="2"/>
        <v>0</v>
      </c>
      <c r="T12" s="412">
        <v>1</v>
      </c>
      <c r="U12" s="416">
        <f>IF(T12=1,S12*2.1292,IF(T12=2,(S12*1.9417),"$0"))</f>
        <v>0</v>
      </c>
      <c r="V12" s="415">
        <f t="shared" si="1"/>
        <v>0</v>
      </c>
      <c r="W12" s="415">
        <f aca="true" t="shared" si="8" ref="W12:W33">SUM(S12*1.9417)</f>
        <v>0</v>
      </c>
    </row>
    <row r="13" spans="1:23" ht="12.75">
      <c r="A13" s="420"/>
      <c r="B13" s="578"/>
      <c r="C13" s="420"/>
      <c r="D13" s="421"/>
      <c r="E13" s="421"/>
      <c r="F13" s="421">
        <f t="shared" si="3"/>
        <v>0</v>
      </c>
      <c r="G13" s="422"/>
      <c r="H13" s="415">
        <f t="shared" si="4"/>
        <v>0</v>
      </c>
      <c r="I13" s="415">
        <f t="shared" si="5"/>
        <v>0</v>
      </c>
      <c r="J13" s="415">
        <f t="shared" si="6"/>
        <v>0</v>
      </c>
      <c r="K13" s="415">
        <f t="shared" si="7"/>
        <v>0</v>
      </c>
      <c r="L13" s="421"/>
      <c r="M13" s="421"/>
      <c r="N13" s="421"/>
      <c r="O13" s="415">
        <f t="shared" si="0"/>
        <v>0</v>
      </c>
      <c r="P13" s="421"/>
      <c r="Q13" s="415">
        <f>IF((O13-K13-P13)&lt;0,"$0",(O13-K13-P13))</f>
        <v>0</v>
      </c>
      <c r="R13" s="421"/>
      <c r="S13" s="415">
        <f t="shared" si="2"/>
        <v>0</v>
      </c>
      <c r="T13" s="579"/>
      <c r="U13" s="416" t="str">
        <f>IF(T13=1,S13*2.1292,IF(T13=2,(S13*1.9417),"$0"))</f>
        <v>$0</v>
      </c>
      <c r="V13" s="415">
        <f t="shared" si="1"/>
        <v>0</v>
      </c>
      <c r="W13" s="415">
        <f t="shared" si="8"/>
        <v>0</v>
      </c>
    </row>
    <row r="14" spans="1:23" ht="12.75">
      <c r="A14" s="420"/>
      <c r="B14" s="578"/>
      <c r="C14" s="420"/>
      <c r="D14" s="421"/>
      <c r="E14" s="421"/>
      <c r="F14" s="421">
        <f t="shared" si="3"/>
        <v>0</v>
      </c>
      <c r="G14" s="422"/>
      <c r="H14" s="415">
        <f t="shared" si="4"/>
        <v>0</v>
      </c>
      <c r="I14" s="415">
        <f t="shared" si="5"/>
        <v>0</v>
      </c>
      <c r="J14" s="415">
        <f t="shared" si="6"/>
        <v>0</v>
      </c>
      <c r="K14" s="415">
        <f t="shared" si="7"/>
        <v>0</v>
      </c>
      <c r="L14" s="421"/>
      <c r="M14" s="421"/>
      <c r="N14" s="421"/>
      <c r="O14" s="415">
        <f t="shared" si="0"/>
        <v>0</v>
      </c>
      <c r="P14" s="421"/>
      <c r="Q14" s="416">
        <f aca="true" t="shared" si="9" ref="Q14:Q60">IF((O14-K14-P14)&lt;0,"$0",(O14-K14-P14))</f>
        <v>0</v>
      </c>
      <c r="R14" s="421"/>
      <c r="S14" s="415">
        <f t="shared" si="2"/>
        <v>0</v>
      </c>
      <c r="T14" s="578"/>
      <c r="U14" s="416" t="str">
        <f aca="true" t="shared" si="10" ref="U14:U60">IF(T14=1,S14*2.1292,IF(T14=2,(S14*1.9417),"$0"))</f>
        <v>$0</v>
      </c>
      <c r="V14" s="415">
        <f t="shared" si="1"/>
        <v>0</v>
      </c>
      <c r="W14" s="415">
        <f t="shared" si="8"/>
        <v>0</v>
      </c>
    </row>
    <row r="15" spans="1:23" ht="12.75">
      <c r="A15" s="420"/>
      <c r="B15" s="578"/>
      <c r="C15" s="420"/>
      <c r="D15" s="421"/>
      <c r="E15" s="421"/>
      <c r="F15" s="421">
        <f t="shared" si="3"/>
        <v>0</v>
      </c>
      <c r="G15" s="422"/>
      <c r="H15" s="415">
        <f t="shared" si="4"/>
        <v>0</v>
      </c>
      <c r="I15" s="415">
        <f t="shared" si="5"/>
        <v>0</v>
      </c>
      <c r="J15" s="415">
        <f t="shared" si="6"/>
        <v>0</v>
      </c>
      <c r="K15" s="415">
        <f t="shared" si="7"/>
        <v>0</v>
      </c>
      <c r="L15" s="421"/>
      <c r="M15" s="421"/>
      <c r="N15" s="421"/>
      <c r="O15" s="415">
        <f t="shared" si="0"/>
        <v>0</v>
      </c>
      <c r="P15" s="421"/>
      <c r="Q15" s="416">
        <f t="shared" si="9"/>
        <v>0</v>
      </c>
      <c r="R15" s="421"/>
      <c r="S15" s="415">
        <f t="shared" si="2"/>
        <v>0</v>
      </c>
      <c r="T15" s="578"/>
      <c r="U15" s="416" t="str">
        <f t="shared" si="10"/>
        <v>$0</v>
      </c>
      <c r="V15" s="415">
        <f t="shared" si="1"/>
        <v>0</v>
      </c>
      <c r="W15" s="415">
        <f t="shared" si="8"/>
        <v>0</v>
      </c>
    </row>
    <row r="16" spans="1:23" ht="12.75">
      <c r="A16" s="420"/>
      <c r="B16" s="578"/>
      <c r="C16" s="420"/>
      <c r="D16" s="421"/>
      <c r="E16" s="421"/>
      <c r="F16" s="421">
        <f t="shared" si="3"/>
        <v>0</v>
      </c>
      <c r="G16" s="422"/>
      <c r="H16" s="415">
        <f t="shared" si="4"/>
        <v>0</v>
      </c>
      <c r="I16" s="415">
        <f t="shared" si="5"/>
        <v>0</v>
      </c>
      <c r="J16" s="415">
        <f t="shared" si="6"/>
        <v>0</v>
      </c>
      <c r="K16" s="415">
        <f t="shared" si="7"/>
        <v>0</v>
      </c>
      <c r="L16" s="421"/>
      <c r="M16" s="421"/>
      <c r="N16" s="421"/>
      <c r="O16" s="415">
        <f t="shared" si="0"/>
        <v>0</v>
      </c>
      <c r="P16" s="421"/>
      <c r="Q16" s="416">
        <f t="shared" si="9"/>
        <v>0</v>
      </c>
      <c r="R16" s="421"/>
      <c r="S16" s="415">
        <f t="shared" si="2"/>
        <v>0</v>
      </c>
      <c r="T16" s="578"/>
      <c r="U16" s="416" t="str">
        <f t="shared" si="10"/>
        <v>$0</v>
      </c>
      <c r="V16" s="415">
        <f t="shared" si="1"/>
        <v>0</v>
      </c>
      <c r="W16" s="415">
        <f t="shared" si="8"/>
        <v>0</v>
      </c>
    </row>
    <row r="17" spans="1:23" ht="12.75">
      <c r="A17" s="420"/>
      <c r="B17" s="578"/>
      <c r="C17" s="420"/>
      <c r="D17" s="421"/>
      <c r="E17" s="421"/>
      <c r="F17" s="421">
        <f t="shared" si="3"/>
        <v>0</v>
      </c>
      <c r="G17" s="422"/>
      <c r="H17" s="415">
        <f t="shared" si="4"/>
        <v>0</v>
      </c>
      <c r="I17" s="415">
        <f t="shared" si="5"/>
        <v>0</v>
      </c>
      <c r="J17" s="415">
        <f t="shared" si="6"/>
        <v>0</v>
      </c>
      <c r="K17" s="415">
        <f t="shared" si="7"/>
        <v>0</v>
      </c>
      <c r="L17" s="421"/>
      <c r="M17" s="421"/>
      <c r="N17" s="421"/>
      <c r="O17" s="415">
        <f t="shared" si="0"/>
        <v>0</v>
      </c>
      <c r="P17" s="421"/>
      <c r="Q17" s="416">
        <f t="shared" si="9"/>
        <v>0</v>
      </c>
      <c r="R17" s="421"/>
      <c r="S17" s="415">
        <f t="shared" si="2"/>
        <v>0</v>
      </c>
      <c r="T17" s="578"/>
      <c r="U17" s="416" t="str">
        <f t="shared" si="10"/>
        <v>$0</v>
      </c>
      <c r="V17" s="415">
        <f t="shared" si="1"/>
        <v>0</v>
      </c>
      <c r="W17" s="415">
        <f t="shared" si="8"/>
        <v>0</v>
      </c>
    </row>
    <row r="18" spans="1:23" ht="12.75">
      <c r="A18" s="420"/>
      <c r="B18" s="578"/>
      <c r="C18" s="420"/>
      <c r="D18" s="421"/>
      <c r="E18" s="421"/>
      <c r="F18" s="421">
        <f t="shared" si="3"/>
        <v>0</v>
      </c>
      <c r="G18" s="422"/>
      <c r="H18" s="415">
        <f t="shared" si="4"/>
        <v>0</v>
      </c>
      <c r="I18" s="415">
        <f t="shared" si="5"/>
        <v>0</v>
      </c>
      <c r="J18" s="415">
        <f t="shared" si="6"/>
        <v>0</v>
      </c>
      <c r="K18" s="415">
        <f t="shared" si="7"/>
        <v>0</v>
      </c>
      <c r="L18" s="421"/>
      <c r="M18" s="421"/>
      <c r="N18" s="421"/>
      <c r="O18" s="415">
        <f t="shared" si="0"/>
        <v>0</v>
      </c>
      <c r="P18" s="421"/>
      <c r="Q18" s="416">
        <f t="shared" si="9"/>
        <v>0</v>
      </c>
      <c r="R18" s="421"/>
      <c r="S18" s="415">
        <f t="shared" si="2"/>
        <v>0</v>
      </c>
      <c r="T18" s="578"/>
      <c r="U18" s="416" t="str">
        <f t="shared" si="10"/>
        <v>$0</v>
      </c>
      <c r="V18" s="415">
        <f t="shared" si="1"/>
        <v>0</v>
      </c>
      <c r="W18" s="415">
        <f t="shared" si="8"/>
        <v>0</v>
      </c>
    </row>
    <row r="19" spans="1:23" ht="12.75">
      <c r="A19" s="420"/>
      <c r="B19" s="578"/>
      <c r="C19" s="420"/>
      <c r="D19" s="421"/>
      <c r="E19" s="421"/>
      <c r="F19" s="421">
        <f t="shared" si="3"/>
        <v>0</v>
      </c>
      <c r="G19" s="422"/>
      <c r="H19" s="415">
        <f t="shared" si="4"/>
        <v>0</v>
      </c>
      <c r="I19" s="415">
        <f t="shared" si="5"/>
        <v>0</v>
      </c>
      <c r="J19" s="415">
        <f t="shared" si="6"/>
        <v>0</v>
      </c>
      <c r="K19" s="415">
        <f t="shared" si="7"/>
        <v>0</v>
      </c>
      <c r="L19" s="421"/>
      <c r="M19" s="421"/>
      <c r="N19" s="421"/>
      <c r="O19" s="415">
        <f t="shared" si="0"/>
        <v>0</v>
      </c>
      <c r="P19" s="421"/>
      <c r="Q19" s="416">
        <f t="shared" si="9"/>
        <v>0</v>
      </c>
      <c r="R19" s="421"/>
      <c r="S19" s="415">
        <f t="shared" si="2"/>
        <v>0</v>
      </c>
      <c r="T19" s="578"/>
      <c r="U19" s="416" t="str">
        <f t="shared" si="10"/>
        <v>$0</v>
      </c>
      <c r="V19" s="415">
        <f t="shared" si="1"/>
        <v>0</v>
      </c>
      <c r="W19" s="415">
        <f t="shared" si="8"/>
        <v>0</v>
      </c>
    </row>
    <row r="20" spans="1:23" ht="12.75">
      <c r="A20" s="420"/>
      <c r="B20" s="578"/>
      <c r="C20" s="420"/>
      <c r="D20" s="421"/>
      <c r="E20" s="421"/>
      <c r="F20" s="421">
        <f t="shared" si="3"/>
        <v>0</v>
      </c>
      <c r="G20" s="422"/>
      <c r="H20" s="415">
        <f t="shared" si="4"/>
        <v>0</v>
      </c>
      <c r="I20" s="415">
        <f t="shared" si="5"/>
        <v>0</v>
      </c>
      <c r="J20" s="415">
        <f t="shared" si="6"/>
        <v>0</v>
      </c>
      <c r="K20" s="415">
        <f t="shared" si="7"/>
        <v>0</v>
      </c>
      <c r="L20" s="421"/>
      <c r="M20" s="421"/>
      <c r="N20" s="421"/>
      <c r="O20" s="415">
        <f t="shared" si="0"/>
        <v>0</v>
      </c>
      <c r="P20" s="421"/>
      <c r="Q20" s="416">
        <f t="shared" si="9"/>
        <v>0</v>
      </c>
      <c r="R20" s="421"/>
      <c r="S20" s="415">
        <f t="shared" si="2"/>
        <v>0</v>
      </c>
      <c r="T20" s="578"/>
      <c r="U20" s="416" t="str">
        <f t="shared" si="10"/>
        <v>$0</v>
      </c>
      <c r="V20" s="415">
        <f t="shared" si="1"/>
        <v>0</v>
      </c>
      <c r="W20" s="415">
        <f t="shared" si="8"/>
        <v>0</v>
      </c>
    </row>
    <row r="21" spans="1:23" ht="12.75">
      <c r="A21" s="420"/>
      <c r="B21" s="578"/>
      <c r="C21" s="420"/>
      <c r="D21" s="421"/>
      <c r="E21" s="421"/>
      <c r="F21" s="421">
        <f t="shared" si="3"/>
        <v>0</v>
      </c>
      <c r="G21" s="422"/>
      <c r="H21" s="415">
        <f t="shared" si="4"/>
        <v>0</v>
      </c>
      <c r="I21" s="415">
        <f t="shared" si="5"/>
        <v>0</v>
      </c>
      <c r="J21" s="415">
        <f t="shared" si="6"/>
        <v>0</v>
      </c>
      <c r="K21" s="415">
        <f t="shared" si="7"/>
        <v>0</v>
      </c>
      <c r="L21" s="421"/>
      <c r="M21" s="421"/>
      <c r="N21" s="421"/>
      <c r="O21" s="415">
        <f t="shared" si="0"/>
        <v>0</v>
      </c>
      <c r="P21" s="421"/>
      <c r="Q21" s="416">
        <f t="shared" si="9"/>
        <v>0</v>
      </c>
      <c r="R21" s="421"/>
      <c r="S21" s="415">
        <f t="shared" si="2"/>
        <v>0</v>
      </c>
      <c r="T21" s="578"/>
      <c r="U21" s="416" t="str">
        <f t="shared" si="10"/>
        <v>$0</v>
      </c>
      <c r="V21" s="415">
        <f t="shared" si="1"/>
        <v>0</v>
      </c>
      <c r="W21" s="415">
        <f t="shared" si="8"/>
        <v>0</v>
      </c>
    </row>
    <row r="22" spans="1:23" ht="12.75">
      <c r="A22" s="420"/>
      <c r="B22" s="578"/>
      <c r="C22" s="420"/>
      <c r="D22" s="421"/>
      <c r="E22" s="421"/>
      <c r="F22" s="421">
        <f t="shared" si="3"/>
        <v>0</v>
      </c>
      <c r="G22" s="422"/>
      <c r="H22" s="415">
        <f t="shared" si="4"/>
        <v>0</v>
      </c>
      <c r="I22" s="415">
        <f t="shared" si="5"/>
        <v>0</v>
      </c>
      <c r="J22" s="415">
        <f t="shared" si="6"/>
        <v>0</v>
      </c>
      <c r="K22" s="415">
        <f t="shared" si="7"/>
        <v>0</v>
      </c>
      <c r="L22" s="421"/>
      <c r="M22" s="421"/>
      <c r="N22" s="421"/>
      <c r="O22" s="415">
        <f t="shared" si="0"/>
        <v>0</v>
      </c>
      <c r="P22" s="421"/>
      <c r="Q22" s="416">
        <f t="shared" si="9"/>
        <v>0</v>
      </c>
      <c r="R22" s="421"/>
      <c r="S22" s="415">
        <f t="shared" si="2"/>
        <v>0</v>
      </c>
      <c r="T22" s="578"/>
      <c r="U22" s="416" t="str">
        <f t="shared" si="10"/>
        <v>$0</v>
      </c>
      <c r="V22" s="415">
        <f t="shared" si="1"/>
        <v>0</v>
      </c>
      <c r="W22" s="415">
        <f t="shared" si="8"/>
        <v>0</v>
      </c>
    </row>
    <row r="23" spans="1:23" ht="12.75">
      <c r="A23" s="420"/>
      <c r="B23" s="578"/>
      <c r="C23" s="420"/>
      <c r="D23" s="421"/>
      <c r="E23" s="421"/>
      <c r="F23" s="421">
        <f t="shared" si="3"/>
        <v>0</v>
      </c>
      <c r="G23" s="422"/>
      <c r="H23" s="415">
        <f t="shared" si="4"/>
        <v>0</v>
      </c>
      <c r="I23" s="415">
        <f t="shared" si="5"/>
        <v>0</v>
      </c>
      <c r="J23" s="415">
        <f t="shared" si="6"/>
        <v>0</v>
      </c>
      <c r="K23" s="415">
        <f t="shared" si="7"/>
        <v>0</v>
      </c>
      <c r="L23" s="421"/>
      <c r="M23" s="421"/>
      <c r="N23" s="421"/>
      <c r="O23" s="415">
        <f t="shared" si="0"/>
        <v>0</v>
      </c>
      <c r="P23" s="421"/>
      <c r="Q23" s="416">
        <f t="shared" si="9"/>
        <v>0</v>
      </c>
      <c r="R23" s="421"/>
      <c r="S23" s="415">
        <f t="shared" si="2"/>
        <v>0</v>
      </c>
      <c r="T23" s="578"/>
      <c r="U23" s="416" t="str">
        <f t="shared" si="10"/>
        <v>$0</v>
      </c>
      <c r="V23" s="415">
        <f t="shared" si="1"/>
        <v>0</v>
      </c>
      <c r="W23" s="415">
        <f t="shared" si="8"/>
        <v>0</v>
      </c>
    </row>
    <row r="24" spans="1:23" ht="12.75">
      <c r="A24" s="420"/>
      <c r="B24" s="578"/>
      <c r="C24" s="420"/>
      <c r="D24" s="421"/>
      <c r="E24" s="421"/>
      <c r="F24" s="421">
        <f t="shared" si="3"/>
        <v>0</v>
      </c>
      <c r="G24" s="422"/>
      <c r="H24" s="415">
        <f t="shared" si="4"/>
        <v>0</v>
      </c>
      <c r="I24" s="415">
        <f t="shared" si="5"/>
        <v>0</v>
      </c>
      <c r="J24" s="415">
        <f t="shared" si="6"/>
        <v>0</v>
      </c>
      <c r="K24" s="415">
        <f t="shared" si="7"/>
        <v>0</v>
      </c>
      <c r="L24" s="421"/>
      <c r="M24" s="421"/>
      <c r="N24" s="421"/>
      <c r="O24" s="415">
        <f t="shared" si="0"/>
        <v>0</v>
      </c>
      <c r="P24" s="421"/>
      <c r="Q24" s="416">
        <f t="shared" si="9"/>
        <v>0</v>
      </c>
      <c r="R24" s="421"/>
      <c r="S24" s="415">
        <f t="shared" si="2"/>
        <v>0</v>
      </c>
      <c r="T24" s="578"/>
      <c r="U24" s="416" t="str">
        <f t="shared" si="10"/>
        <v>$0</v>
      </c>
      <c r="V24" s="415">
        <f t="shared" si="1"/>
        <v>0</v>
      </c>
      <c r="W24" s="415">
        <f t="shared" si="8"/>
        <v>0</v>
      </c>
    </row>
    <row r="25" spans="1:23" ht="12.75">
      <c r="A25" s="420"/>
      <c r="B25" s="578"/>
      <c r="C25" s="420"/>
      <c r="D25" s="421"/>
      <c r="E25" s="421"/>
      <c r="F25" s="421">
        <f t="shared" si="3"/>
        <v>0</v>
      </c>
      <c r="G25" s="422"/>
      <c r="H25" s="415">
        <f t="shared" si="4"/>
        <v>0</v>
      </c>
      <c r="I25" s="415">
        <f t="shared" si="5"/>
        <v>0</v>
      </c>
      <c r="J25" s="415">
        <f t="shared" si="6"/>
        <v>0</v>
      </c>
      <c r="K25" s="415">
        <f t="shared" si="7"/>
        <v>0</v>
      </c>
      <c r="L25" s="421"/>
      <c r="M25" s="421"/>
      <c r="N25" s="421"/>
      <c r="O25" s="415">
        <f t="shared" si="0"/>
        <v>0</v>
      </c>
      <c r="P25" s="421"/>
      <c r="Q25" s="416">
        <f t="shared" si="9"/>
        <v>0</v>
      </c>
      <c r="R25" s="421"/>
      <c r="S25" s="415">
        <f t="shared" si="2"/>
        <v>0</v>
      </c>
      <c r="T25" s="578"/>
      <c r="U25" s="416" t="str">
        <f t="shared" si="10"/>
        <v>$0</v>
      </c>
      <c r="V25" s="415">
        <f t="shared" si="1"/>
        <v>0</v>
      </c>
      <c r="W25" s="415">
        <f t="shared" si="8"/>
        <v>0</v>
      </c>
    </row>
    <row r="26" spans="1:23" ht="12.75">
      <c r="A26" s="420"/>
      <c r="B26" s="578"/>
      <c r="C26" s="420"/>
      <c r="D26" s="421"/>
      <c r="E26" s="421"/>
      <c r="F26" s="421">
        <f t="shared" si="3"/>
        <v>0</v>
      </c>
      <c r="G26" s="422"/>
      <c r="H26" s="415">
        <f t="shared" si="4"/>
        <v>0</v>
      </c>
      <c r="I26" s="415">
        <f t="shared" si="5"/>
        <v>0</v>
      </c>
      <c r="J26" s="415">
        <f t="shared" si="6"/>
        <v>0</v>
      </c>
      <c r="K26" s="415">
        <f t="shared" si="7"/>
        <v>0</v>
      </c>
      <c r="L26" s="421"/>
      <c r="M26" s="421"/>
      <c r="N26" s="421"/>
      <c r="O26" s="415">
        <f t="shared" si="0"/>
        <v>0</v>
      </c>
      <c r="P26" s="421"/>
      <c r="Q26" s="416">
        <f t="shared" si="9"/>
        <v>0</v>
      </c>
      <c r="R26" s="421"/>
      <c r="S26" s="415">
        <f t="shared" si="2"/>
        <v>0</v>
      </c>
      <c r="T26" s="578"/>
      <c r="U26" s="416" t="str">
        <f t="shared" si="10"/>
        <v>$0</v>
      </c>
      <c r="V26" s="415">
        <f t="shared" si="1"/>
        <v>0</v>
      </c>
      <c r="W26" s="415">
        <f t="shared" si="8"/>
        <v>0</v>
      </c>
    </row>
    <row r="27" spans="1:23" ht="12.75">
      <c r="A27" s="420"/>
      <c r="B27" s="578"/>
      <c r="C27" s="420"/>
      <c r="D27" s="421"/>
      <c r="E27" s="421"/>
      <c r="F27" s="421">
        <f t="shared" si="3"/>
        <v>0</v>
      </c>
      <c r="G27" s="422"/>
      <c r="H27" s="415">
        <f t="shared" si="4"/>
        <v>0</v>
      </c>
      <c r="I27" s="415">
        <f t="shared" si="5"/>
        <v>0</v>
      </c>
      <c r="J27" s="415">
        <f t="shared" si="6"/>
        <v>0</v>
      </c>
      <c r="K27" s="415">
        <f t="shared" si="7"/>
        <v>0</v>
      </c>
      <c r="L27" s="421"/>
      <c r="M27" s="421"/>
      <c r="N27" s="421"/>
      <c r="O27" s="415">
        <f t="shared" si="0"/>
        <v>0</v>
      </c>
      <c r="P27" s="421"/>
      <c r="Q27" s="416">
        <f t="shared" si="9"/>
        <v>0</v>
      </c>
      <c r="R27" s="421"/>
      <c r="S27" s="415">
        <f t="shared" si="2"/>
        <v>0</v>
      </c>
      <c r="T27" s="578"/>
      <c r="U27" s="416" t="str">
        <f t="shared" si="10"/>
        <v>$0</v>
      </c>
      <c r="V27" s="415">
        <f t="shared" si="1"/>
        <v>0</v>
      </c>
      <c r="W27" s="415">
        <f t="shared" si="8"/>
        <v>0</v>
      </c>
    </row>
    <row r="28" spans="1:23" ht="12.75">
      <c r="A28" s="420"/>
      <c r="B28" s="578"/>
      <c r="C28" s="420"/>
      <c r="D28" s="421"/>
      <c r="E28" s="421"/>
      <c r="F28" s="421">
        <f t="shared" si="3"/>
        <v>0</v>
      </c>
      <c r="G28" s="422"/>
      <c r="H28" s="415">
        <f t="shared" si="4"/>
        <v>0</v>
      </c>
      <c r="I28" s="415">
        <f t="shared" si="5"/>
        <v>0</v>
      </c>
      <c r="J28" s="415">
        <f t="shared" si="6"/>
        <v>0</v>
      </c>
      <c r="K28" s="415">
        <f t="shared" si="7"/>
        <v>0</v>
      </c>
      <c r="L28" s="421"/>
      <c r="M28" s="421"/>
      <c r="N28" s="421"/>
      <c r="O28" s="415">
        <f t="shared" si="0"/>
        <v>0</v>
      </c>
      <c r="P28" s="421"/>
      <c r="Q28" s="416">
        <f t="shared" si="9"/>
        <v>0</v>
      </c>
      <c r="R28" s="421"/>
      <c r="S28" s="415">
        <f t="shared" si="2"/>
        <v>0</v>
      </c>
      <c r="T28" s="578"/>
      <c r="U28" s="416" t="str">
        <f t="shared" si="10"/>
        <v>$0</v>
      </c>
      <c r="V28" s="415">
        <f t="shared" si="1"/>
        <v>0</v>
      </c>
      <c r="W28" s="415">
        <f t="shared" si="8"/>
        <v>0</v>
      </c>
    </row>
    <row r="29" spans="1:23" ht="12.75">
      <c r="A29" s="420"/>
      <c r="B29" s="578"/>
      <c r="C29" s="420"/>
      <c r="D29" s="421"/>
      <c r="E29" s="421"/>
      <c r="F29" s="421">
        <f t="shared" si="3"/>
        <v>0</v>
      </c>
      <c r="G29" s="422"/>
      <c r="H29" s="415">
        <f t="shared" si="4"/>
        <v>0</v>
      </c>
      <c r="I29" s="415">
        <f t="shared" si="5"/>
        <v>0</v>
      </c>
      <c r="J29" s="415">
        <f t="shared" si="6"/>
        <v>0</v>
      </c>
      <c r="K29" s="415">
        <f t="shared" si="7"/>
        <v>0</v>
      </c>
      <c r="L29" s="421"/>
      <c r="M29" s="421"/>
      <c r="N29" s="421"/>
      <c r="O29" s="415">
        <f t="shared" si="0"/>
        <v>0</v>
      </c>
      <c r="P29" s="421"/>
      <c r="Q29" s="416">
        <f t="shared" si="9"/>
        <v>0</v>
      </c>
      <c r="R29" s="421"/>
      <c r="S29" s="415">
        <f t="shared" si="2"/>
        <v>0</v>
      </c>
      <c r="T29" s="578"/>
      <c r="U29" s="416" t="str">
        <f t="shared" si="10"/>
        <v>$0</v>
      </c>
      <c r="V29" s="415">
        <f t="shared" si="1"/>
        <v>0</v>
      </c>
      <c r="W29" s="415">
        <f t="shared" si="8"/>
        <v>0</v>
      </c>
    </row>
    <row r="30" spans="1:23" ht="12.75">
      <c r="A30" s="420"/>
      <c r="B30" s="578"/>
      <c r="C30" s="420"/>
      <c r="D30" s="421"/>
      <c r="E30" s="421"/>
      <c r="F30" s="421">
        <f t="shared" si="3"/>
        <v>0</v>
      </c>
      <c r="G30" s="422"/>
      <c r="H30" s="415">
        <f t="shared" si="4"/>
        <v>0</v>
      </c>
      <c r="I30" s="415">
        <f t="shared" si="5"/>
        <v>0</v>
      </c>
      <c r="J30" s="415">
        <f t="shared" si="6"/>
        <v>0</v>
      </c>
      <c r="K30" s="415">
        <f t="shared" si="7"/>
        <v>0</v>
      </c>
      <c r="L30" s="421"/>
      <c r="M30" s="421"/>
      <c r="N30" s="421"/>
      <c r="O30" s="415">
        <f t="shared" si="0"/>
        <v>0</v>
      </c>
      <c r="P30" s="421"/>
      <c r="Q30" s="416">
        <f t="shared" si="9"/>
        <v>0</v>
      </c>
      <c r="R30" s="421"/>
      <c r="S30" s="415">
        <f t="shared" si="2"/>
        <v>0</v>
      </c>
      <c r="T30" s="578"/>
      <c r="U30" s="416" t="str">
        <f t="shared" si="10"/>
        <v>$0</v>
      </c>
      <c r="V30" s="415">
        <f t="shared" si="1"/>
        <v>0</v>
      </c>
      <c r="W30" s="415">
        <f t="shared" si="8"/>
        <v>0</v>
      </c>
    </row>
    <row r="31" spans="1:23" ht="12.75">
      <c r="A31" s="420"/>
      <c r="B31" s="578"/>
      <c r="C31" s="420"/>
      <c r="D31" s="421"/>
      <c r="E31" s="421"/>
      <c r="F31" s="421">
        <f t="shared" si="3"/>
        <v>0</v>
      </c>
      <c r="G31" s="422"/>
      <c r="H31" s="415">
        <f t="shared" si="4"/>
        <v>0</v>
      </c>
      <c r="I31" s="415">
        <f t="shared" si="5"/>
        <v>0</v>
      </c>
      <c r="J31" s="415">
        <f t="shared" si="6"/>
        <v>0</v>
      </c>
      <c r="K31" s="415">
        <f t="shared" si="7"/>
        <v>0</v>
      </c>
      <c r="L31" s="421"/>
      <c r="M31" s="421"/>
      <c r="N31" s="421"/>
      <c r="O31" s="415">
        <f t="shared" si="0"/>
        <v>0</v>
      </c>
      <c r="P31" s="421"/>
      <c r="Q31" s="416">
        <f t="shared" si="9"/>
        <v>0</v>
      </c>
      <c r="R31" s="421"/>
      <c r="S31" s="415">
        <f t="shared" si="2"/>
        <v>0</v>
      </c>
      <c r="T31" s="578"/>
      <c r="U31" s="416" t="str">
        <f t="shared" si="10"/>
        <v>$0</v>
      </c>
      <c r="V31" s="415">
        <f t="shared" si="1"/>
        <v>0</v>
      </c>
      <c r="W31" s="415">
        <f t="shared" si="8"/>
        <v>0</v>
      </c>
    </row>
    <row r="32" spans="1:23" ht="12.75">
      <c r="A32" s="420"/>
      <c r="B32" s="578"/>
      <c r="C32" s="420"/>
      <c r="D32" s="421"/>
      <c r="E32" s="421"/>
      <c r="F32" s="421">
        <f t="shared" si="3"/>
        <v>0</v>
      </c>
      <c r="G32" s="422"/>
      <c r="H32" s="415">
        <f t="shared" si="4"/>
        <v>0</v>
      </c>
      <c r="I32" s="415">
        <f t="shared" si="5"/>
        <v>0</v>
      </c>
      <c r="J32" s="415">
        <f t="shared" si="6"/>
        <v>0</v>
      </c>
      <c r="K32" s="415">
        <f t="shared" si="7"/>
        <v>0</v>
      </c>
      <c r="L32" s="421"/>
      <c r="M32" s="421"/>
      <c r="N32" s="421"/>
      <c r="O32" s="415">
        <f t="shared" si="0"/>
        <v>0</v>
      </c>
      <c r="P32" s="421"/>
      <c r="Q32" s="416">
        <f t="shared" si="9"/>
        <v>0</v>
      </c>
      <c r="R32" s="421"/>
      <c r="S32" s="415">
        <f t="shared" si="2"/>
        <v>0</v>
      </c>
      <c r="T32" s="578"/>
      <c r="U32" s="416" t="str">
        <f t="shared" si="10"/>
        <v>$0</v>
      </c>
      <c r="V32" s="415">
        <f t="shared" si="1"/>
        <v>0</v>
      </c>
      <c r="W32" s="415">
        <f t="shared" si="8"/>
        <v>0</v>
      </c>
    </row>
    <row r="33" spans="1:23" ht="12.75">
      <c r="A33" s="420"/>
      <c r="B33" s="578"/>
      <c r="C33" s="420"/>
      <c r="D33" s="421"/>
      <c r="E33" s="421"/>
      <c r="F33" s="421">
        <f t="shared" si="3"/>
        <v>0</v>
      </c>
      <c r="G33" s="422"/>
      <c r="H33" s="415">
        <f t="shared" si="4"/>
        <v>0</v>
      </c>
      <c r="I33" s="415">
        <f t="shared" si="5"/>
        <v>0</v>
      </c>
      <c r="J33" s="415">
        <f t="shared" si="6"/>
        <v>0</v>
      </c>
      <c r="K33" s="415">
        <f t="shared" si="7"/>
        <v>0</v>
      </c>
      <c r="L33" s="421"/>
      <c r="M33" s="421"/>
      <c r="N33" s="421"/>
      <c r="O33" s="415">
        <f t="shared" si="0"/>
        <v>0</v>
      </c>
      <c r="P33" s="421"/>
      <c r="Q33" s="416">
        <f t="shared" si="9"/>
        <v>0</v>
      </c>
      <c r="R33" s="421"/>
      <c r="S33" s="415">
        <f t="shared" si="2"/>
        <v>0</v>
      </c>
      <c r="T33" s="578"/>
      <c r="U33" s="416" t="str">
        <f t="shared" si="10"/>
        <v>$0</v>
      </c>
      <c r="V33" s="415">
        <f t="shared" si="1"/>
        <v>0</v>
      </c>
      <c r="W33" s="415">
        <f t="shared" si="8"/>
        <v>0</v>
      </c>
    </row>
    <row r="34" spans="1:23" ht="12.75">
      <c r="A34" s="420"/>
      <c r="B34" s="578"/>
      <c r="C34" s="420"/>
      <c r="D34" s="421"/>
      <c r="E34" s="421"/>
      <c r="F34" s="421">
        <f aca="true" t="shared" si="11" ref="F34:F49">SUM(D34-E34)</f>
        <v>0</v>
      </c>
      <c r="G34" s="422"/>
      <c r="H34" s="415">
        <f aca="true" t="shared" si="12" ref="H34:H49">SUM(G34*D34)</f>
        <v>0</v>
      </c>
      <c r="I34" s="415">
        <f aca="true" t="shared" si="13" ref="I34:I49">SUM(H34-E34)</f>
        <v>0</v>
      </c>
      <c r="J34" s="415">
        <f aca="true" t="shared" si="14" ref="J34:J49">IF(I34&lt;0,0,(H34-E34))</f>
        <v>0</v>
      </c>
      <c r="K34" s="415">
        <f aca="true" t="shared" si="15" ref="K34:K49">SUM(H34-J34)</f>
        <v>0</v>
      </c>
      <c r="L34" s="421"/>
      <c r="M34" s="421"/>
      <c r="N34" s="421"/>
      <c r="O34" s="415">
        <f t="shared" si="0"/>
        <v>0</v>
      </c>
      <c r="P34" s="421"/>
      <c r="Q34" s="416">
        <f t="shared" si="9"/>
        <v>0</v>
      </c>
      <c r="R34" s="421"/>
      <c r="S34" s="415">
        <f t="shared" si="2"/>
        <v>0</v>
      </c>
      <c r="T34" s="578"/>
      <c r="U34" s="416" t="str">
        <f t="shared" si="10"/>
        <v>$0</v>
      </c>
      <c r="V34" s="415">
        <f t="shared" si="1"/>
        <v>0</v>
      </c>
      <c r="W34" s="415">
        <f aca="true" t="shared" si="16" ref="W34:W49">SUM(S34*1.9417)</f>
        <v>0</v>
      </c>
    </row>
    <row r="35" spans="1:23" ht="12.75">
      <c r="A35" s="420"/>
      <c r="B35" s="578"/>
      <c r="C35" s="420"/>
      <c r="D35" s="421"/>
      <c r="E35" s="421"/>
      <c r="F35" s="421">
        <f t="shared" si="11"/>
        <v>0</v>
      </c>
      <c r="G35" s="422"/>
      <c r="H35" s="415">
        <f t="shared" si="12"/>
        <v>0</v>
      </c>
      <c r="I35" s="415">
        <f t="shared" si="13"/>
        <v>0</v>
      </c>
      <c r="J35" s="415">
        <f t="shared" si="14"/>
        <v>0</v>
      </c>
      <c r="K35" s="415">
        <f t="shared" si="15"/>
        <v>0</v>
      </c>
      <c r="L35" s="421"/>
      <c r="M35" s="421"/>
      <c r="N35" s="421"/>
      <c r="O35" s="415">
        <f t="shared" si="0"/>
        <v>0</v>
      </c>
      <c r="P35" s="421"/>
      <c r="Q35" s="416">
        <f t="shared" si="9"/>
        <v>0</v>
      </c>
      <c r="R35" s="421"/>
      <c r="S35" s="415">
        <f t="shared" si="2"/>
        <v>0</v>
      </c>
      <c r="T35" s="578"/>
      <c r="U35" s="416" t="str">
        <f t="shared" si="10"/>
        <v>$0</v>
      </c>
      <c r="V35" s="415">
        <f t="shared" si="1"/>
        <v>0</v>
      </c>
      <c r="W35" s="415">
        <f t="shared" si="16"/>
        <v>0</v>
      </c>
    </row>
    <row r="36" spans="1:23" ht="12.75">
      <c r="A36" s="420"/>
      <c r="B36" s="578"/>
      <c r="C36" s="420"/>
      <c r="D36" s="421"/>
      <c r="E36" s="421"/>
      <c r="F36" s="421">
        <f t="shared" si="11"/>
        <v>0</v>
      </c>
      <c r="G36" s="422"/>
      <c r="H36" s="415">
        <f t="shared" si="12"/>
        <v>0</v>
      </c>
      <c r="I36" s="415">
        <f t="shared" si="13"/>
        <v>0</v>
      </c>
      <c r="J36" s="415">
        <f t="shared" si="14"/>
        <v>0</v>
      </c>
      <c r="K36" s="415">
        <f t="shared" si="15"/>
        <v>0</v>
      </c>
      <c r="L36" s="421"/>
      <c r="M36" s="421"/>
      <c r="N36" s="421"/>
      <c r="O36" s="415">
        <f t="shared" si="0"/>
        <v>0</v>
      </c>
      <c r="P36" s="421"/>
      <c r="Q36" s="416">
        <f t="shared" si="9"/>
        <v>0</v>
      </c>
      <c r="R36" s="421"/>
      <c r="S36" s="415">
        <f t="shared" si="2"/>
        <v>0</v>
      </c>
      <c r="T36" s="578"/>
      <c r="U36" s="416" t="str">
        <f t="shared" si="10"/>
        <v>$0</v>
      </c>
      <c r="V36" s="415">
        <f t="shared" si="1"/>
        <v>0</v>
      </c>
      <c r="W36" s="415">
        <f t="shared" si="16"/>
        <v>0</v>
      </c>
    </row>
    <row r="37" spans="1:23" ht="12.75">
      <c r="A37" s="420"/>
      <c r="B37" s="578"/>
      <c r="C37" s="420"/>
      <c r="D37" s="421"/>
      <c r="E37" s="421"/>
      <c r="F37" s="421">
        <f t="shared" si="11"/>
        <v>0</v>
      </c>
      <c r="G37" s="422"/>
      <c r="H37" s="415">
        <f t="shared" si="12"/>
        <v>0</v>
      </c>
      <c r="I37" s="415">
        <f t="shared" si="13"/>
        <v>0</v>
      </c>
      <c r="J37" s="415">
        <f t="shared" si="14"/>
        <v>0</v>
      </c>
      <c r="K37" s="415">
        <f t="shared" si="15"/>
        <v>0</v>
      </c>
      <c r="L37" s="421"/>
      <c r="M37" s="421"/>
      <c r="N37" s="421"/>
      <c r="O37" s="415">
        <f t="shared" si="0"/>
        <v>0</v>
      </c>
      <c r="P37" s="421"/>
      <c r="Q37" s="416">
        <f t="shared" si="9"/>
        <v>0</v>
      </c>
      <c r="R37" s="421"/>
      <c r="S37" s="415">
        <f t="shared" si="2"/>
        <v>0</v>
      </c>
      <c r="T37" s="578"/>
      <c r="U37" s="416" t="str">
        <f t="shared" si="10"/>
        <v>$0</v>
      </c>
      <c r="V37" s="415">
        <f t="shared" si="1"/>
        <v>0</v>
      </c>
      <c r="W37" s="415">
        <f t="shared" si="16"/>
        <v>0</v>
      </c>
    </row>
    <row r="38" spans="1:23" ht="12.75">
      <c r="A38" s="420"/>
      <c r="B38" s="578"/>
      <c r="C38" s="420"/>
      <c r="D38" s="421"/>
      <c r="E38" s="421"/>
      <c r="F38" s="421">
        <f t="shared" si="11"/>
        <v>0</v>
      </c>
      <c r="G38" s="422"/>
      <c r="H38" s="415">
        <f t="shared" si="12"/>
        <v>0</v>
      </c>
      <c r="I38" s="415">
        <f t="shared" si="13"/>
        <v>0</v>
      </c>
      <c r="J38" s="415">
        <f t="shared" si="14"/>
        <v>0</v>
      </c>
      <c r="K38" s="415">
        <f t="shared" si="15"/>
        <v>0</v>
      </c>
      <c r="L38" s="421"/>
      <c r="M38" s="421"/>
      <c r="N38" s="421"/>
      <c r="O38" s="415">
        <f t="shared" si="0"/>
        <v>0</v>
      </c>
      <c r="P38" s="421"/>
      <c r="Q38" s="416">
        <f t="shared" si="9"/>
        <v>0</v>
      </c>
      <c r="R38" s="421"/>
      <c r="S38" s="415">
        <f t="shared" si="2"/>
        <v>0</v>
      </c>
      <c r="T38" s="578"/>
      <c r="U38" s="416" t="str">
        <f t="shared" si="10"/>
        <v>$0</v>
      </c>
      <c r="V38" s="415">
        <f t="shared" si="1"/>
        <v>0</v>
      </c>
      <c r="W38" s="415">
        <f t="shared" si="16"/>
        <v>0</v>
      </c>
    </row>
    <row r="39" spans="1:23" ht="12.75">
      <c r="A39" s="420"/>
      <c r="B39" s="578"/>
      <c r="C39" s="420"/>
      <c r="D39" s="421"/>
      <c r="E39" s="421"/>
      <c r="F39" s="421">
        <f t="shared" si="11"/>
        <v>0</v>
      </c>
      <c r="G39" s="422"/>
      <c r="H39" s="415">
        <f t="shared" si="12"/>
        <v>0</v>
      </c>
      <c r="I39" s="415">
        <f t="shared" si="13"/>
        <v>0</v>
      </c>
      <c r="J39" s="415">
        <f t="shared" si="14"/>
        <v>0</v>
      </c>
      <c r="K39" s="415">
        <f t="shared" si="15"/>
        <v>0</v>
      </c>
      <c r="L39" s="421"/>
      <c r="M39" s="421"/>
      <c r="N39" s="421"/>
      <c r="O39" s="415">
        <f t="shared" si="0"/>
        <v>0</v>
      </c>
      <c r="P39" s="421"/>
      <c r="Q39" s="416">
        <f t="shared" si="9"/>
        <v>0</v>
      </c>
      <c r="R39" s="421"/>
      <c r="S39" s="415">
        <f t="shared" si="2"/>
        <v>0</v>
      </c>
      <c r="T39" s="578"/>
      <c r="U39" s="416" t="str">
        <f t="shared" si="10"/>
        <v>$0</v>
      </c>
      <c r="V39" s="415">
        <f t="shared" si="1"/>
        <v>0</v>
      </c>
      <c r="W39" s="415">
        <f t="shared" si="16"/>
        <v>0</v>
      </c>
    </row>
    <row r="40" spans="1:23" ht="12.75">
      <c r="A40" s="420"/>
      <c r="B40" s="578"/>
      <c r="C40" s="420"/>
      <c r="D40" s="421"/>
      <c r="E40" s="421"/>
      <c r="F40" s="421">
        <f t="shared" si="11"/>
        <v>0</v>
      </c>
      <c r="G40" s="422"/>
      <c r="H40" s="415">
        <f t="shared" si="12"/>
        <v>0</v>
      </c>
      <c r="I40" s="415">
        <f t="shared" si="13"/>
        <v>0</v>
      </c>
      <c r="J40" s="415">
        <f t="shared" si="14"/>
        <v>0</v>
      </c>
      <c r="K40" s="415">
        <f t="shared" si="15"/>
        <v>0</v>
      </c>
      <c r="L40" s="421"/>
      <c r="M40" s="421"/>
      <c r="N40" s="421"/>
      <c r="O40" s="415">
        <f t="shared" si="0"/>
        <v>0</v>
      </c>
      <c r="P40" s="421"/>
      <c r="Q40" s="416">
        <f t="shared" si="9"/>
        <v>0</v>
      </c>
      <c r="R40" s="421"/>
      <c r="S40" s="415">
        <f t="shared" si="2"/>
        <v>0</v>
      </c>
      <c r="T40" s="578"/>
      <c r="U40" s="416" t="str">
        <f t="shared" si="10"/>
        <v>$0</v>
      </c>
      <c r="V40" s="415">
        <f t="shared" si="1"/>
        <v>0</v>
      </c>
      <c r="W40" s="415">
        <f t="shared" si="16"/>
        <v>0</v>
      </c>
    </row>
    <row r="41" spans="1:23" ht="12.75">
      <c r="A41" s="420"/>
      <c r="B41" s="578"/>
      <c r="C41" s="420"/>
      <c r="D41" s="421"/>
      <c r="E41" s="421"/>
      <c r="F41" s="421">
        <f t="shared" si="11"/>
        <v>0</v>
      </c>
      <c r="G41" s="422"/>
      <c r="H41" s="415">
        <f t="shared" si="12"/>
        <v>0</v>
      </c>
      <c r="I41" s="415">
        <f t="shared" si="13"/>
        <v>0</v>
      </c>
      <c r="J41" s="415">
        <f t="shared" si="14"/>
        <v>0</v>
      </c>
      <c r="K41" s="415">
        <f t="shared" si="15"/>
        <v>0</v>
      </c>
      <c r="L41" s="421"/>
      <c r="M41" s="421"/>
      <c r="N41" s="421"/>
      <c r="O41" s="415">
        <f t="shared" si="0"/>
        <v>0</v>
      </c>
      <c r="P41" s="421"/>
      <c r="Q41" s="416">
        <f t="shared" si="9"/>
        <v>0</v>
      </c>
      <c r="R41" s="421"/>
      <c r="S41" s="415">
        <f t="shared" si="2"/>
        <v>0</v>
      </c>
      <c r="T41" s="578"/>
      <c r="U41" s="416" t="str">
        <f t="shared" si="10"/>
        <v>$0</v>
      </c>
      <c r="V41" s="415">
        <f t="shared" si="1"/>
        <v>0</v>
      </c>
      <c r="W41" s="415">
        <f t="shared" si="16"/>
        <v>0</v>
      </c>
    </row>
    <row r="42" spans="1:23" ht="12.75">
      <c r="A42" s="420"/>
      <c r="B42" s="578"/>
      <c r="C42" s="420"/>
      <c r="D42" s="421"/>
      <c r="E42" s="421"/>
      <c r="F42" s="421">
        <f t="shared" si="11"/>
        <v>0</v>
      </c>
      <c r="G42" s="422"/>
      <c r="H42" s="415">
        <f t="shared" si="12"/>
        <v>0</v>
      </c>
      <c r="I42" s="415">
        <f t="shared" si="13"/>
        <v>0</v>
      </c>
      <c r="J42" s="415">
        <f t="shared" si="14"/>
        <v>0</v>
      </c>
      <c r="K42" s="415">
        <f t="shared" si="15"/>
        <v>0</v>
      </c>
      <c r="L42" s="421"/>
      <c r="M42" s="421"/>
      <c r="N42" s="421"/>
      <c r="O42" s="415">
        <f t="shared" si="0"/>
        <v>0</v>
      </c>
      <c r="P42" s="421"/>
      <c r="Q42" s="416">
        <f t="shared" si="9"/>
        <v>0</v>
      </c>
      <c r="R42" s="421"/>
      <c r="S42" s="415">
        <f t="shared" si="2"/>
        <v>0</v>
      </c>
      <c r="T42" s="578"/>
      <c r="U42" s="416" t="str">
        <f t="shared" si="10"/>
        <v>$0</v>
      </c>
      <c r="V42" s="415">
        <f t="shared" si="1"/>
        <v>0</v>
      </c>
      <c r="W42" s="415">
        <f t="shared" si="16"/>
        <v>0</v>
      </c>
    </row>
    <row r="43" spans="1:23" ht="12.75">
      <c r="A43" s="420"/>
      <c r="B43" s="578"/>
      <c r="C43" s="420"/>
      <c r="D43" s="421"/>
      <c r="E43" s="421"/>
      <c r="F43" s="421">
        <f t="shared" si="11"/>
        <v>0</v>
      </c>
      <c r="G43" s="422"/>
      <c r="H43" s="415">
        <f t="shared" si="12"/>
        <v>0</v>
      </c>
      <c r="I43" s="415">
        <f t="shared" si="13"/>
        <v>0</v>
      </c>
      <c r="J43" s="415">
        <f t="shared" si="14"/>
        <v>0</v>
      </c>
      <c r="K43" s="415">
        <f t="shared" si="15"/>
        <v>0</v>
      </c>
      <c r="L43" s="421"/>
      <c r="M43" s="421"/>
      <c r="N43" s="421"/>
      <c r="O43" s="415">
        <f t="shared" si="0"/>
        <v>0</v>
      </c>
      <c r="P43" s="421"/>
      <c r="Q43" s="416">
        <f t="shared" si="9"/>
        <v>0</v>
      </c>
      <c r="R43" s="421"/>
      <c r="S43" s="415">
        <f t="shared" si="2"/>
        <v>0</v>
      </c>
      <c r="T43" s="578"/>
      <c r="U43" s="416" t="str">
        <f t="shared" si="10"/>
        <v>$0</v>
      </c>
      <c r="V43" s="415">
        <f t="shared" si="1"/>
        <v>0</v>
      </c>
      <c r="W43" s="415">
        <f t="shared" si="16"/>
        <v>0</v>
      </c>
    </row>
    <row r="44" spans="1:23" ht="12.75">
      <c r="A44" s="420"/>
      <c r="B44" s="578"/>
      <c r="C44" s="420"/>
      <c r="D44" s="421"/>
      <c r="E44" s="421"/>
      <c r="F44" s="421">
        <f t="shared" si="11"/>
        <v>0</v>
      </c>
      <c r="G44" s="422"/>
      <c r="H44" s="415">
        <f t="shared" si="12"/>
        <v>0</v>
      </c>
      <c r="I44" s="415">
        <f t="shared" si="13"/>
        <v>0</v>
      </c>
      <c r="J44" s="415">
        <f t="shared" si="14"/>
        <v>0</v>
      </c>
      <c r="K44" s="415">
        <f t="shared" si="15"/>
        <v>0</v>
      </c>
      <c r="L44" s="421"/>
      <c r="M44" s="421"/>
      <c r="N44" s="421"/>
      <c r="O44" s="415">
        <f t="shared" si="0"/>
        <v>0</v>
      </c>
      <c r="P44" s="421"/>
      <c r="Q44" s="416">
        <f t="shared" si="9"/>
        <v>0</v>
      </c>
      <c r="R44" s="421"/>
      <c r="S44" s="415">
        <f t="shared" si="2"/>
        <v>0</v>
      </c>
      <c r="T44" s="578"/>
      <c r="U44" s="416" t="str">
        <f t="shared" si="10"/>
        <v>$0</v>
      </c>
      <c r="V44" s="415">
        <f t="shared" si="1"/>
        <v>0</v>
      </c>
      <c r="W44" s="415">
        <f t="shared" si="16"/>
        <v>0</v>
      </c>
    </row>
    <row r="45" spans="1:23" ht="12.75">
      <c r="A45" s="420"/>
      <c r="B45" s="578"/>
      <c r="C45" s="420"/>
      <c r="D45" s="421"/>
      <c r="E45" s="421"/>
      <c r="F45" s="421">
        <f t="shared" si="11"/>
        <v>0</v>
      </c>
      <c r="G45" s="422"/>
      <c r="H45" s="415">
        <f t="shared" si="12"/>
        <v>0</v>
      </c>
      <c r="I45" s="415">
        <f t="shared" si="13"/>
        <v>0</v>
      </c>
      <c r="J45" s="415">
        <f t="shared" si="14"/>
        <v>0</v>
      </c>
      <c r="K45" s="415">
        <f t="shared" si="15"/>
        <v>0</v>
      </c>
      <c r="L45" s="421"/>
      <c r="M45" s="421"/>
      <c r="N45" s="421"/>
      <c r="O45" s="415">
        <f t="shared" si="0"/>
        <v>0</v>
      </c>
      <c r="P45" s="421"/>
      <c r="Q45" s="416">
        <f t="shared" si="9"/>
        <v>0</v>
      </c>
      <c r="R45" s="421"/>
      <c r="S45" s="415">
        <f t="shared" si="2"/>
        <v>0</v>
      </c>
      <c r="T45" s="578"/>
      <c r="U45" s="416" t="str">
        <f t="shared" si="10"/>
        <v>$0</v>
      </c>
      <c r="V45" s="415">
        <f t="shared" si="1"/>
        <v>0</v>
      </c>
      <c r="W45" s="415">
        <f t="shared" si="16"/>
        <v>0</v>
      </c>
    </row>
    <row r="46" spans="1:23" ht="12.75">
      <c r="A46" s="420"/>
      <c r="B46" s="578"/>
      <c r="C46" s="420"/>
      <c r="D46" s="421"/>
      <c r="E46" s="421"/>
      <c r="F46" s="421">
        <f t="shared" si="11"/>
        <v>0</v>
      </c>
      <c r="G46" s="422"/>
      <c r="H46" s="415">
        <f t="shared" si="12"/>
        <v>0</v>
      </c>
      <c r="I46" s="415">
        <f t="shared" si="13"/>
        <v>0</v>
      </c>
      <c r="J46" s="415">
        <f t="shared" si="14"/>
        <v>0</v>
      </c>
      <c r="K46" s="415">
        <f t="shared" si="15"/>
        <v>0</v>
      </c>
      <c r="L46" s="421"/>
      <c r="M46" s="421"/>
      <c r="N46" s="421"/>
      <c r="O46" s="415">
        <f t="shared" si="0"/>
        <v>0</v>
      </c>
      <c r="P46" s="421"/>
      <c r="Q46" s="416">
        <f t="shared" si="9"/>
        <v>0</v>
      </c>
      <c r="R46" s="421"/>
      <c r="S46" s="415">
        <f t="shared" si="2"/>
        <v>0</v>
      </c>
      <c r="T46" s="578"/>
      <c r="U46" s="416" t="str">
        <f t="shared" si="10"/>
        <v>$0</v>
      </c>
      <c r="V46" s="415">
        <f t="shared" si="1"/>
        <v>0</v>
      </c>
      <c r="W46" s="415">
        <f t="shared" si="16"/>
        <v>0</v>
      </c>
    </row>
    <row r="47" spans="1:23" ht="12.75">
      <c r="A47" s="420"/>
      <c r="B47" s="578"/>
      <c r="C47" s="420"/>
      <c r="D47" s="421"/>
      <c r="E47" s="421"/>
      <c r="F47" s="421">
        <f t="shared" si="11"/>
        <v>0</v>
      </c>
      <c r="G47" s="422"/>
      <c r="H47" s="415">
        <f t="shared" si="12"/>
        <v>0</v>
      </c>
      <c r="I47" s="415">
        <f t="shared" si="13"/>
        <v>0</v>
      </c>
      <c r="J47" s="415">
        <f t="shared" si="14"/>
        <v>0</v>
      </c>
      <c r="K47" s="415">
        <f t="shared" si="15"/>
        <v>0</v>
      </c>
      <c r="L47" s="421"/>
      <c r="M47" s="421"/>
      <c r="N47" s="421"/>
      <c r="O47" s="415">
        <f t="shared" si="0"/>
        <v>0</v>
      </c>
      <c r="P47" s="421"/>
      <c r="Q47" s="416">
        <f t="shared" si="9"/>
        <v>0</v>
      </c>
      <c r="R47" s="421"/>
      <c r="S47" s="415">
        <f t="shared" si="2"/>
        <v>0</v>
      </c>
      <c r="T47" s="578"/>
      <c r="U47" s="416" t="str">
        <f t="shared" si="10"/>
        <v>$0</v>
      </c>
      <c r="V47" s="415">
        <f t="shared" si="1"/>
        <v>0</v>
      </c>
      <c r="W47" s="415">
        <f t="shared" si="16"/>
        <v>0</v>
      </c>
    </row>
    <row r="48" spans="1:23" ht="12.75">
      <c r="A48" s="420"/>
      <c r="B48" s="578"/>
      <c r="C48" s="420"/>
      <c r="D48" s="421"/>
      <c r="E48" s="421"/>
      <c r="F48" s="421">
        <f t="shared" si="11"/>
        <v>0</v>
      </c>
      <c r="G48" s="422"/>
      <c r="H48" s="415">
        <f t="shared" si="12"/>
        <v>0</v>
      </c>
      <c r="I48" s="415">
        <f t="shared" si="13"/>
        <v>0</v>
      </c>
      <c r="J48" s="415">
        <f t="shared" si="14"/>
        <v>0</v>
      </c>
      <c r="K48" s="415">
        <f t="shared" si="15"/>
        <v>0</v>
      </c>
      <c r="L48" s="421"/>
      <c r="M48" s="421"/>
      <c r="N48" s="421"/>
      <c r="O48" s="415">
        <f t="shared" si="0"/>
        <v>0</v>
      </c>
      <c r="P48" s="421"/>
      <c r="Q48" s="416">
        <f t="shared" si="9"/>
        <v>0</v>
      </c>
      <c r="R48" s="421"/>
      <c r="S48" s="415">
        <f t="shared" si="2"/>
        <v>0</v>
      </c>
      <c r="T48" s="578"/>
      <c r="U48" s="416" t="str">
        <f t="shared" si="10"/>
        <v>$0</v>
      </c>
      <c r="V48" s="415">
        <f t="shared" si="1"/>
        <v>0</v>
      </c>
      <c r="W48" s="415">
        <f t="shared" si="16"/>
        <v>0</v>
      </c>
    </row>
    <row r="49" spans="1:23" ht="12.75">
      <c r="A49" s="420"/>
      <c r="B49" s="578"/>
      <c r="C49" s="420"/>
      <c r="D49" s="421"/>
      <c r="E49" s="421"/>
      <c r="F49" s="421">
        <f t="shared" si="11"/>
        <v>0</v>
      </c>
      <c r="G49" s="422"/>
      <c r="H49" s="415">
        <f t="shared" si="12"/>
        <v>0</v>
      </c>
      <c r="I49" s="415">
        <f t="shared" si="13"/>
        <v>0</v>
      </c>
      <c r="J49" s="415">
        <f t="shared" si="14"/>
        <v>0</v>
      </c>
      <c r="K49" s="415">
        <f t="shared" si="15"/>
        <v>0</v>
      </c>
      <c r="L49" s="421"/>
      <c r="M49" s="421"/>
      <c r="N49" s="421"/>
      <c r="O49" s="415">
        <f t="shared" si="0"/>
        <v>0</v>
      </c>
      <c r="P49" s="421"/>
      <c r="Q49" s="416">
        <f t="shared" si="9"/>
        <v>0</v>
      </c>
      <c r="R49" s="421"/>
      <c r="S49" s="415">
        <f t="shared" si="2"/>
        <v>0</v>
      </c>
      <c r="T49" s="578"/>
      <c r="U49" s="416" t="str">
        <f t="shared" si="10"/>
        <v>$0</v>
      </c>
      <c r="V49" s="415">
        <f t="shared" si="1"/>
        <v>0</v>
      </c>
      <c r="W49" s="415">
        <f t="shared" si="16"/>
        <v>0</v>
      </c>
    </row>
    <row r="50" spans="1:23" ht="12.75">
      <c r="A50" s="420"/>
      <c r="B50" s="578"/>
      <c r="C50" s="420"/>
      <c r="D50" s="421"/>
      <c r="E50" s="421"/>
      <c r="F50" s="421">
        <f aca="true" t="shared" si="17" ref="F50:F60">SUM(D50-E50)</f>
        <v>0</v>
      </c>
      <c r="G50" s="422"/>
      <c r="H50" s="415">
        <f aca="true" t="shared" si="18" ref="H50:H60">SUM(G50*D50)</f>
        <v>0</v>
      </c>
      <c r="I50" s="415">
        <f aca="true" t="shared" si="19" ref="I50:I61">SUM(H50-E50)</f>
        <v>0</v>
      </c>
      <c r="J50" s="415">
        <f aca="true" t="shared" si="20" ref="J50:J60">IF(I50&lt;0,0,(H50-E50))</f>
        <v>0</v>
      </c>
      <c r="K50" s="415">
        <f aca="true" t="shared" si="21" ref="K50:K60">SUM(H50-J50)</f>
        <v>0</v>
      </c>
      <c r="L50" s="421"/>
      <c r="M50" s="421"/>
      <c r="N50" s="421"/>
      <c r="O50" s="415">
        <f t="shared" si="0"/>
        <v>0</v>
      </c>
      <c r="P50" s="421"/>
      <c r="Q50" s="416">
        <f t="shared" si="9"/>
        <v>0</v>
      </c>
      <c r="R50" s="421"/>
      <c r="S50" s="415">
        <f t="shared" si="2"/>
        <v>0</v>
      </c>
      <c r="T50" s="578"/>
      <c r="U50" s="416" t="str">
        <f t="shared" si="10"/>
        <v>$0</v>
      </c>
      <c r="V50" s="415">
        <f t="shared" si="1"/>
        <v>0</v>
      </c>
      <c r="W50" s="415">
        <f aca="true" t="shared" si="22" ref="W50:W60">SUM(S50*1.9417)</f>
        <v>0</v>
      </c>
    </row>
    <row r="51" spans="1:23" ht="12.75">
      <c r="A51" s="420"/>
      <c r="B51" s="578"/>
      <c r="C51" s="420"/>
      <c r="D51" s="421"/>
      <c r="E51" s="421"/>
      <c r="F51" s="421">
        <f t="shared" si="17"/>
        <v>0</v>
      </c>
      <c r="G51" s="422"/>
      <c r="H51" s="415">
        <f t="shared" si="18"/>
        <v>0</v>
      </c>
      <c r="I51" s="415">
        <f t="shared" si="19"/>
        <v>0</v>
      </c>
      <c r="J51" s="415">
        <f t="shared" si="20"/>
        <v>0</v>
      </c>
      <c r="K51" s="415">
        <f t="shared" si="21"/>
        <v>0</v>
      </c>
      <c r="L51" s="421"/>
      <c r="M51" s="421"/>
      <c r="N51" s="421"/>
      <c r="O51" s="415">
        <f t="shared" si="0"/>
        <v>0</v>
      </c>
      <c r="P51" s="421"/>
      <c r="Q51" s="416">
        <f t="shared" si="9"/>
        <v>0</v>
      </c>
      <c r="R51" s="421"/>
      <c r="S51" s="415">
        <f t="shared" si="2"/>
        <v>0</v>
      </c>
      <c r="T51" s="578"/>
      <c r="U51" s="416" t="str">
        <f t="shared" si="10"/>
        <v>$0</v>
      </c>
      <c r="V51" s="415">
        <f t="shared" si="1"/>
        <v>0</v>
      </c>
      <c r="W51" s="415">
        <f t="shared" si="22"/>
        <v>0</v>
      </c>
    </row>
    <row r="52" spans="1:23" ht="12.75">
      <c r="A52" s="420"/>
      <c r="B52" s="578"/>
      <c r="C52" s="420"/>
      <c r="D52" s="421"/>
      <c r="E52" s="421"/>
      <c r="F52" s="421">
        <f t="shared" si="17"/>
        <v>0</v>
      </c>
      <c r="G52" s="422"/>
      <c r="H52" s="415">
        <f t="shared" si="18"/>
        <v>0</v>
      </c>
      <c r="I52" s="415">
        <f t="shared" si="19"/>
        <v>0</v>
      </c>
      <c r="J52" s="415">
        <f t="shared" si="20"/>
        <v>0</v>
      </c>
      <c r="K52" s="415">
        <f t="shared" si="21"/>
        <v>0</v>
      </c>
      <c r="L52" s="421"/>
      <c r="M52" s="421"/>
      <c r="N52" s="421"/>
      <c r="O52" s="415">
        <f t="shared" si="0"/>
        <v>0</v>
      </c>
      <c r="P52" s="421"/>
      <c r="Q52" s="416">
        <f t="shared" si="9"/>
        <v>0</v>
      </c>
      <c r="R52" s="421"/>
      <c r="S52" s="415">
        <f t="shared" si="2"/>
        <v>0</v>
      </c>
      <c r="T52" s="578"/>
      <c r="U52" s="416" t="str">
        <f t="shared" si="10"/>
        <v>$0</v>
      </c>
      <c r="V52" s="415">
        <f t="shared" si="1"/>
        <v>0</v>
      </c>
      <c r="W52" s="415">
        <f t="shared" si="22"/>
        <v>0</v>
      </c>
    </row>
    <row r="53" spans="1:23" ht="12.75">
      <c r="A53" s="420"/>
      <c r="B53" s="578"/>
      <c r="C53" s="420"/>
      <c r="D53" s="421"/>
      <c r="E53" s="421"/>
      <c r="F53" s="421">
        <f t="shared" si="17"/>
        <v>0</v>
      </c>
      <c r="G53" s="422"/>
      <c r="H53" s="415">
        <f t="shared" si="18"/>
        <v>0</v>
      </c>
      <c r="I53" s="415">
        <f t="shared" si="19"/>
        <v>0</v>
      </c>
      <c r="J53" s="415">
        <f t="shared" si="20"/>
        <v>0</v>
      </c>
      <c r="K53" s="415">
        <f t="shared" si="21"/>
        <v>0</v>
      </c>
      <c r="L53" s="421"/>
      <c r="M53" s="421"/>
      <c r="N53" s="421"/>
      <c r="O53" s="415">
        <f t="shared" si="0"/>
        <v>0</v>
      </c>
      <c r="P53" s="421"/>
      <c r="Q53" s="416">
        <f t="shared" si="9"/>
        <v>0</v>
      </c>
      <c r="R53" s="421"/>
      <c r="S53" s="415">
        <f t="shared" si="2"/>
        <v>0</v>
      </c>
      <c r="T53" s="578"/>
      <c r="U53" s="416" t="str">
        <f t="shared" si="10"/>
        <v>$0</v>
      </c>
      <c r="V53" s="415">
        <f t="shared" si="1"/>
        <v>0</v>
      </c>
      <c r="W53" s="415">
        <f t="shared" si="22"/>
        <v>0</v>
      </c>
    </row>
    <row r="54" spans="1:23" ht="12.75">
      <c r="A54" s="420"/>
      <c r="B54" s="578"/>
      <c r="C54" s="420"/>
      <c r="D54" s="421"/>
      <c r="E54" s="421"/>
      <c r="F54" s="421">
        <f t="shared" si="17"/>
        <v>0</v>
      </c>
      <c r="G54" s="422"/>
      <c r="H54" s="415">
        <f t="shared" si="18"/>
        <v>0</v>
      </c>
      <c r="I54" s="415">
        <f t="shared" si="19"/>
        <v>0</v>
      </c>
      <c r="J54" s="415">
        <f t="shared" si="20"/>
        <v>0</v>
      </c>
      <c r="K54" s="415">
        <f t="shared" si="21"/>
        <v>0</v>
      </c>
      <c r="L54" s="421"/>
      <c r="M54" s="421"/>
      <c r="N54" s="421"/>
      <c r="O54" s="415">
        <f t="shared" si="0"/>
        <v>0</v>
      </c>
      <c r="P54" s="421"/>
      <c r="Q54" s="416">
        <f t="shared" si="9"/>
        <v>0</v>
      </c>
      <c r="R54" s="421"/>
      <c r="S54" s="415">
        <f t="shared" si="2"/>
        <v>0</v>
      </c>
      <c r="T54" s="578"/>
      <c r="U54" s="416" t="str">
        <f t="shared" si="10"/>
        <v>$0</v>
      </c>
      <c r="V54" s="415">
        <f t="shared" si="1"/>
        <v>0</v>
      </c>
      <c r="W54" s="415">
        <f t="shared" si="22"/>
        <v>0</v>
      </c>
    </row>
    <row r="55" spans="1:23" ht="12.75">
      <c r="A55" s="420"/>
      <c r="B55" s="578"/>
      <c r="C55" s="420"/>
      <c r="D55" s="421"/>
      <c r="E55" s="421"/>
      <c r="F55" s="421">
        <f t="shared" si="17"/>
        <v>0</v>
      </c>
      <c r="G55" s="422"/>
      <c r="H55" s="415">
        <f t="shared" si="18"/>
        <v>0</v>
      </c>
      <c r="I55" s="415">
        <f t="shared" si="19"/>
        <v>0</v>
      </c>
      <c r="J55" s="415">
        <f t="shared" si="20"/>
        <v>0</v>
      </c>
      <c r="K55" s="415">
        <f t="shared" si="21"/>
        <v>0</v>
      </c>
      <c r="L55" s="421"/>
      <c r="M55" s="421"/>
      <c r="N55" s="421"/>
      <c r="O55" s="415">
        <f t="shared" si="0"/>
        <v>0</v>
      </c>
      <c r="P55" s="421"/>
      <c r="Q55" s="416">
        <f t="shared" si="9"/>
        <v>0</v>
      </c>
      <c r="R55" s="421"/>
      <c r="S55" s="415">
        <f t="shared" si="2"/>
        <v>0</v>
      </c>
      <c r="T55" s="578"/>
      <c r="U55" s="416" t="str">
        <f t="shared" si="10"/>
        <v>$0</v>
      </c>
      <c r="V55" s="415">
        <f t="shared" si="1"/>
        <v>0</v>
      </c>
      <c r="W55" s="415">
        <f t="shared" si="22"/>
        <v>0</v>
      </c>
    </row>
    <row r="56" spans="1:23" ht="12.75">
      <c r="A56" s="420"/>
      <c r="B56" s="578"/>
      <c r="C56" s="420"/>
      <c r="D56" s="421"/>
      <c r="E56" s="421"/>
      <c r="F56" s="421">
        <f t="shared" si="17"/>
        <v>0</v>
      </c>
      <c r="G56" s="422"/>
      <c r="H56" s="415">
        <f t="shared" si="18"/>
        <v>0</v>
      </c>
      <c r="I56" s="415">
        <f t="shared" si="19"/>
        <v>0</v>
      </c>
      <c r="J56" s="415">
        <f t="shared" si="20"/>
        <v>0</v>
      </c>
      <c r="K56" s="415">
        <f t="shared" si="21"/>
        <v>0</v>
      </c>
      <c r="L56" s="421"/>
      <c r="M56" s="421"/>
      <c r="N56" s="421"/>
      <c r="O56" s="415">
        <f t="shared" si="0"/>
        <v>0</v>
      </c>
      <c r="P56" s="421"/>
      <c r="Q56" s="416">
        <f t="shared" si="9"/>
        <v>0</v>
      </c>
      <c r="R56" s="421"/>
      <c r="S56" s="415">
        <f t="shared" si="2"/>
        <v>0</v>
      </c>
      <c r="T56" s="578"/>
      <c r="U56" s="416" t="str">
        <f t="shared" si="10"/>
        <v>$0</v>
      </c>
      <c r="V56" s="415">
        <f t="shared" si="1"/>
        <v>0</v>
      </c>
      <c r="W56" s="415">
        <f t="shared" si="22"/>
        <v>0</v>
      </c>
    </row>
    <row r="57" spans="1:23" ht="12.75">
      <c r="A57" s="420"/>
      <c r="B57" s="578"/>
      <c r="C57" s="420"/>
      <c r="D57" s="421"/>
      <c r="E57" s="421"/>
      <c r="F57" s="421">
        <f t="shared" si="17"/>
        <v>0</v>
      </c>
      <c r="G57" s="422"/>
      <c r="H57" s="415">
        <f t="shared" si="18"/>
        <v>0</v>
      </c>
      <c r="I57" s="415">
        <f t="shared" si="19"/>
        <v>0</v>
      </c>
      <c r="J57" s="415">
        <f t="shared" si="20"/>
        <v>0</v>
      </c>
      <c r="K57" s="415">
        <f t="shared" si="21"/>
        <v>0</v>
      </c>
      <c r="L57" s="421"/>
      <c r="M57" s="421"/>
      <c r="N57" s="421"/>
      <c r="O57" s="415">
        <f t="shared" si="0"/>
        <v>0</v>
      </c>
      <c r="P57" s="421"/>
      <c r="Q57" s="416">
        <f t="shared" si="9"/>
        <v>0</v>
      </c>
      <c r="R57" s="421"/>
      <c r="S57" s="415">
        <f t="shared" si="2"/>
        <v>0</v>
      </c>
      <c r="T57" s="578"/>
      <c r="U57" s="416" t="str">
        <f t="shared" si="10"/>
        <v>$0</v>
      </c>
      <c r="V57" s="415">
        <f t="shared" si="1"/>
        <v>0</v>
      </c>
      <c r="W57" s="415">
        <f t="shared" si="22"/>
        <v>0</v>
      </c>
    </row>
    <row r="58" spans="1:23" ht="12.75">
      <c r="A58" s="420"/>
      <c r="B58" s="578"/>
      <c r="C58" s="420"/>
      <c r="D58" s="421"/>
      <c r="E58" s="421"/>
      <c r="F58" s="421">
        <f t="shared" si="17"/>
        <v>0</v>
      </c>
      <c r="G58" s="422"/>
      <c r="H58" s="415">
        <f t="shared" si="18"/>
        <v>0</v>
      </c>
      <c r="I58" s="415">
        <f t="shared" si="19"/>
        <v>0</v>
      </c>
      <c r="J58" s="415">
        <f t="shared" si="20"/>
        <v>0</v>
      </c>
      <c r="K58" s="415">
        <f t="shared" si="21"/>
        <v>0</v>
      </c>
      <c r="L58" s="421"/>
      <c r="M58" s="421"/>
      <c r="N58" s="421"/>
      <c r="O58" s="415">
        <f t="shared" si="0"/>
        <v>0</v>
      </c>
      <c r="P58" s="421"/>
      <c r="Q58" s="416">
        <f t="shared" si="9"/>
        <v>0</v>
      </c>
      <c r="R58" s="421"/>
      <c r="S58" s="415">
        <f t="shared" si="2"/>
        <v>0</v>
      </c>
      <c r="T58" s="578"/>
      <c r="U58" s="416" t="str">
        <f t="shared" si="10"/>
        <v>$0</v>
      </c>
      <c r="V58" s="415">
        <f t="shared" si="1"/>
        <v>0</v>
      </c>
      <c r="W58" s="415">
        <f t="shared" si="22"/>
        <v>0</v>
      </c>
    </row>
    <row r="59" spans="1:23" ht="12.75">
      <c r="A59" s="420"/>
      <c r="B59" s="578"/>
      <c r="C59" s="420"/>
      <c r="D59" s="421"/>
      <c r="E59" s="421"/>
      <c r="F59" s="421">
        <f t="shared" si="17"/>
        <v>0</v>
      </c>
      <c r="G59" s="422"/>
      <c r="H59" s="415">
        <f t="shared" si="18"/>
        <v>0</v>
      </c>
      <c r="I59" s="415">
        <f t="shared" si="19"/>
        <v>0</v>
      </c>
      <c r="J59" s="415">
        <f t="shared" si="20"/>
        <v>0</v>
      </c>
      <c r="K59" s="415">
        <f t="shared" si="21"/>
        <v>0</v>
      </c>
      <c r="L59" s="421"/>
      <c r="M59" s="421"/>
      <c r="N59" s="421"/>
      <c r="O59" s="415">
        <f t="shared" si="0"/>
        <v>0</v>
      </c>
      <c r="P59" s="421"/>
      <c r="Q59" s="416">
        <f t="shared" si="9"/>
        <v>0</v>
      </c>
      <c r="R59" s="421"/>
      <c r="S59" s="415">
        <f t="shared" si="2"/>
        <v>0</v>
      </c>
      <c r="T59" s="578"/>
      <c r="U59" s="416" t="str">
        <f t="shared" si="10"/>
        <v>$0</v>
      </c>
      <c r="V59" s="415">
        <f t="shared" si="1"/>
        <v>0</v>
      </c>
      <c r="W59" s="415">
        <f t="shared" si="22"/>
        <v>0</v>
      </c>
    </row>
    <row r="60" spans="1:23" ht="12.75">
      <c r="A60" s="420"/>
      <c r="B60" s="578"/>
      <c r="C60" s="420"/>
      <c r="D60" s="421"/>
      <c r="E60" s="421"/>
      <c r="F60" s="421">
        <f t="shared" si="17"/>
        <v>0</v>
      </c>
      <c r="G60" s="422"/>
      <c r="H60" s="415">
        <f t="shared" si="18"/>
        <v>0</v>
      </c>
      <c r="I60" s="415">
        <f t="shared" si="19"/>
        <v>0</v>
      </c>
      <c r="J60" s="415">
        <f t="shared" si="20"/>
        <v>0</v>
      </c>
      <c r="K60" s="415">
        <f t="shared" si="21"/>
        <v>0</v>
      </c>
      <c r="L60" s="421"/>
      <c r="M60" s="421"/>
      <c r="N60" s="421"/>
      <c r="O60" s="415">
        <f t="shared" si="0"/>
        <v>0</v>
      </c>
      <c r="P60" s="421"/>
      <c r="Q60" s="416">
        <f t="shared" si="9"/>
        <v>0</v>
      </c>
      <c r="R60" s="421"/>
      <c r="S60" s="415">
        <f t="shared" si="2"/>
        <v>0</v>
      </c>
      <c r="T60" s="578"/>
      <c r="U60" s="416" t="str">
        <f t="shared" si="10"/>
        <v>$0</v>
      </c>
      <c r="V60" s="415">
        <f t="shared" si="1"/>
        <v>0</v>
      </c>
      <c r="W60" s="415">
        <f t="shared" si="22"/>
        <v>0</v>
      </c>
    </row>
    <row r="61" spans="1:23" ht="12.75">
      <c r="A61" s="418" t="s">
        <v>9</v>
      </c>
      <c r="B61" s="419"/>
      <c r="C61" s="420"/>
      <c r="D61" s="421"/>
      <c r="E61" s="421">
        <f>SUM(E10:E60)</f>
        <v>3200</v>
      </c>
      <c r="F61" s="421"/>
      <c r="G61" s="422"/>
      <c r="H61" s="421"/>
      <c r="I61" s="421">
        <f t="shared" si="19"/>
        <v>-3200</v>
      </c>
      <c r="J61" s="421"/>
      <c r="K61" s="421">
        <f>SUM(K10:K60)</f>
        <v>1495</v>
      </c>
      <c r="L61" s="421"/>
      <c r="M61" s="421"/>
      <c r="N61" s="421"/>
      <c r="O61" s="421">
        <f>SUM(O10:O60)</f>
        <v>2500</v>
      </c>
      <c r="P61" s="421">
        <f>SUM(P10:P60)</f>
        <v>200</v>
      </c>
      <c r="Q61" s="421">
        <f>SUM(Q10:Q60)</f>
        <v>805</v>
      </c>
      <c r="R61" s="421">
        <f>SUM(R10:R60)</f>
        <v>700</v>
      </c>
      <c r="S61" s="421">
        <f>SUM(S10:S60)</f>
        <v>105</v>
      </c>
      <c r="T61" s="419"/>
      <c r="U61" s="421">
        <f>SUM(U10:U60)</f>
        <v>203.87850000000003</v>
      </c>
      <c r="V61" s="421">
        <f>SUM(V10:V60)</f>
        <v>98.8810725</v>
      </c>
      <c r="W61" s="421">
        <f>SUM(W10:W60)</f>
        <v>203.87850000000003</v>
      </c>
    </row>
    <row r="62" spans="1:23" ht="12.75">
      <c r="A62" s="580"/>
      <c r="B62" s="581"/>
      <c r="C62" s="582"/>
      <c r="D62" s="583"/>
      <c r="E62" s="583"/>
      <c r="F62" s="583"/>
      <c r="G62" s="584"/>
      <c r="H62" s="583"/>
      <c r="I62" s="583"/>
      <c r="J62" s="583"/>
      <c r="K62" s="583"/>
      <c r="L62" s="583"/>
      <c r="M62" s="583"/>
      <c r="N62" s="583"/>
      <c r="O62" s="583"/>
      <c r="P62" s="583"/>
      <c r="Q62" s="583"/>
      <c r="R62" s="583"/>
      <c r="S62" s="583"/>
      <c r="T62" s="581"/>
      <c r="U62" s="583"/>
      <c r="V62" s="583"/>
      <c r="W62" s="583"/>
    </row>
    <row r="63" spans="1:23" ht="12.75">
      <c r="A63" s="585" t="s">
        <v>91</v>
      </c>
      <c r="B63" s="585"/>
      <c r="C63" s="585"/>
      <c r="D63" s="585"/>
      <c r="E63" s="585"/>
      <c r="F63" s="585"/>
      <c r="G63" s="585"/>
      <c r="H63" s="585"/>
      <c r="I63" s="585"/>
      <c r="J63" s="585"/>
      <c r="K63" s="585"/>
      <c r="L63" s="585"/>
      <c r="M63" s="585"/>
      <c r="N63" s="585"/>
      <c r="O63" s="585"/>
      <c r="P63" s="585"/>
      <c r="Q63" s="585"/>
      <c r="R63" s="585"/>
      <c r="S63" s="585"/>
      <c r="T63" s="585"/>
      <c r="U63" s="585"/>
      <c r="V63" s="585"/>
      <c r="W63" s="585"/>
    </row>
    <row r="64" spans="1:23" ht="12.75">
      <c r="A64" s="586" t="s">
        <v>334</v>
      </c>
      <c r="B64" s="585"/>
      <c r="C64" s="585"/>
      <c r="D64" s="585"/>
      <c r="E64" s="585"/>
      <c r="F64" s="585"/>
      <c r="G64" s="585"/>
      <c r="H64" s="585"/>
      <c r="I64" s="585"/>
      <c r="J64" s="585"/>
      <c r="K64" s="585"/>
      <c r="L64" s="585"/>
      <c r="M64" s="585"/>
      <c r="N64" s="585"/>
      <c r="O64" s="585"/>
      <c r="P64" s="585"/>
      <c r="Q64" s="585"/>
      <c r="R64" s="585"/>
      <c r="S64" s="585"/>
      <c r="T64" s="585"/>
      <c r="U64" s="585"/>
      <c r="V64" s="585"/>
      <c r="W64" s="585"/>
    </row>
    <row r="65" spans="1:23" ht="12.75">
      <c r="A65" s="586" t="s">
        <v>247</v>
      </c>
      <c r="B65" s="585"/>
      <c r="C65" s="585"/>
      <c r="D65" s="585"/>
      <c r="E65" s="585"/>
      <c r="F65" s="585"/>
      <c r="G65" s="585"/>
      <c r="H65" s="585"/>
      <c r="I65" s="585"/>
      <c r="J65" s="585"/>
      <c r="K65" s="585"/>
      <c r="L65" s="585"/>
      <c r="M65" s="585"/>
      <c r="N65" s="585"/>
      <c r="O65" s="585"/>
      <c r="P65" s="585"/>
      <c r="Q65" s="585"/>
      <c r="R65" s="585"/>
      <c r="S65" s="585"/>
      <c r="T65" s="585"/>
      <c r="U65" s="585"/>
      <c r="V65" s="585"/>
      <c r="W65" s="585"/>
    </row>
    <row r="66" spans="1:23" ht="12.75">
      <c r="A66" s="586" t="s">
        <v>314</v>
      </c>
      <c r="B66" s="585"/>
      <c r="C66" s="585"/>
      <c r="D66" s="585"/>
      <c r="E66" s="585"/>
      <c r="F66" s="585"/>
      <c r="G66" s="585"/>
      <c r="H66" s="585"/>
      <c r="I66" s="585"/>
      <c r="J66" s="585"/>
      <c r="K66" s="585"/>
      <c r="L66" s="585"/>
      <c r="M66" s="585"/>
      <c r="N66" s="585"/>
      <c r="O66" s="585"/>
      <c r="P66" s="585"/>
      <c r="Q66" s="585"/>
      <c r="R66" s="585"/>
      <c r="S66" s="585"/>
      <c r="T66" s="585"/>
      <c r="U66" s="585"/>
      <c r="V66" s="585"/>
      <c r="W66" s="585"/>
    </row>
    <row r="67" spans="1:23" ht="12.75">
      <c r="A67" s="574" t="s">
        <v>254</v>
      </c>
      <c r="B67" s="585"/>
      <c r="C67" s="585"/>
      <c r="D67" s="585"/>
      <c r="E67" s="585"/>
      <c r="F67" s="585"/>
      <c r="G67" s="585"/>
      <c r="H67" s="585"/>
      <c r="I67" s="585"/>
      <c r="J67" s="585"/>
      <c r="K67" s="585"/>
      <c r="L67" s="585"/>
      <c r="M67" s="585"/>
      <c r="N67" s="585"/>
      <c r="O67" s="585"/>
      <c r="P67" s="585"/>
      <c r="Q67" s="585"/>
      <c r="R67" s="585"/>
      <c r="S67" s="585"/>
      <c r="T67" s="585"/>
      <c r="U67" s="585"/>
      <c r="V67" s="570" t="s">
        <v>255</v>
      </c>
      <c r="W67" s="585"/>
    </row>
    <row r="68" spans="1:23" ht="12.75">
      <c r="A68" s="585"/>
      <c r="B68" s="585"/>
      <c r="C68" s="585"/>
      <c r="D68" s="585"/>
      <c r="E68" s="585"/>
      <c r="F68" s="585"/>
      <c r="G68" s="585"/>
      <c r="H68" s="585"/>
      <c r="I68" s="585"/>
      <c r="J68" s="585"/>
      <c r="K68" s="585"/>
      <c r="L68" s="585"/>
      <c r="M68" s="585"/>
      <c r="N68" s="585"/>
      <c r="O68" s="585"/>
      <c r="P68" s="585"/>
      <c r="Q68" s="585"/>
      <c r="R68" s="585"/>
      <c r="S68" s="585"/>
      <c r="T68" s="585"/>
      <c r="U68" s="585"/>
      <c r="V68" s="585"/>
      <c r="W68" s="585"/>
    </row>
    <row r="69" spans="1:23" ht="12.75">
      <c r="A69" s="585"/>
      <c r="B69" s="585"/>
      <c r="C69" s="585"/>
      <c r="D69" s="585"/>
      <c r="E69" s="585"/>
      <c r="F69" s="585"/>
      <c r="G69" s="585"/>
      <c r="H69" s="585"/>
      <c r="I69" s="585"/>
      <c r="J69" s="585"/>
      <c r="K69" s="585"/>
      <c r="L69" s="585"/>
      <c r="M69" s="585"/>
      <c r="N69" s="585"/>
      <c r="O69" s="585"/>
      <c r="P69" s="585"/>
      <c r="Q69" s="585"/>
      <c r="R69" s="585"/>
      <c r="S69" s="585"/>
      <c r="T69" s="585"/>
      <c r="U69" s="585"/>
      <c r="V69" s="585"/>
      <c r="W69" s="585"/>
    </row>
    <row r="70" spans="1:23" ht="12.75">
      <c r="A70" s="585"/>
      <c r="B70" s="585"/>
      <c r="C70" s="585"/>
      <c r="D70" s="585"/>
      <c r="E70" s="585"/>
      <c r="F70" s="585"/>
      <c r="G70" s="585"/>
      <c r="H70" s="585"/>
      <c r="I70" s="585"/>
      <c r="J70" s="585"/>
      <c r="K70" s="585"/>
      <c r="L70" s="585"/>
      <c r="M70" s="585"/>
      <c r="N70" s="585"/>
      <c r="O70" s="585"/>
      <c r="P70" s="585"/>
      <c r="Q70" s="585"/>
      <c r="R70" s="585"/>
      <c r="S70" s="585"/>
      <c r="T70" s="585"/>
      <c r="U70" s="585"/>
      <c r="V70" s="585"/>
      <c r="W70" s="585"/>
    </row>
    <row r="71" spans="1:23" ht="12.75">
      <c r="A71" s="585"/>
      <c r="B71" s="585"/>
      <c r="C71" s="585"/>
      <c r="D71" s="585"/>
      <c r="E71" s="585"/>
      <c r="F71" s="585"/>
      <c r="G71" s="585"/>
      <c r="H71" s="585"/>
      <c r="I71" s="585"/>
      <c r="J71" s="585"/>
      <c r="K71" s="585"/>
      <c r="L71" s="585"/>
      <c r="M71" s="585"/>
      <c r="N71" s="585"/>
      <c r="O71" s="585"/>
      <c r="P71" s="585"/>
      <c r="Q71" s="585"/>
      <c r="R71" s="585"/>
      <c r="S71" s="585"/>
      <c r="T71" s="585"/>
      <c r="U71" s="585"/>
      <c r="V71" s="585"/>
      <c r="W71" s="585"/>
    </row>
  </sheetData>
  <sheetProtection password="C2F7" sheet="1" objects="1" scenarios="1"/>
  <printOptions/>
  <pageMargins left="0.5511811023622047" right="0.35433070866141736" top="0.984251968503937" bottom="0.5905511811023623" header="0.5118110236220472" footer="0.5118110236220472"/>
  <pageSetup fitToHeight="1" fitToWidth="1" horizontalDpi="600" verticalDpi="600" orientation="landscape" paperSize="9" scale="53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6"/>
  <sheetViews>
    <sheetView workbookViewId="0" topLeftCell="A1">
      <selection activeCell="A1" sqref="A1"/>
    </sheetView>
  </sheetViews>
  <sheetFormatPr defaultColWidth="9.140625" defaultRowHeight="12.75"/>
  <cols>
    <col min="1" max="1" width="14.28125" style="64" customWidth="1"/>
    <col min="2" max="2" width="12.8515625" style="64" customWidth="1"/>
    <col min="3" max="5" width="17.28125" style="64" customWidth="1"/>
    <col min="6" max="6" width="17.421875" style="64" customWidth="1"/>
    <col min="7" max="7" width="14.140625" style="64" customWidth="1"/>
    <col min="8" max="8" width="15.28125" style="64" customWidth="1"/>
    <col min="9" max="9" width="16.7109375" style="64" customWidth="1"/>
    <col min="10" max="10" width="16.8515625" style="64" customWidth="1"/>
    <col min="11" max="11" width="18.57421875" style="64" customWidth="1"/>
    <col min="12" max="12" width="14.421875" style="64" hidden="1" customWidth="1"/>
    <col min="13" max="13" width="14.421875" style="64" customWidth="1"/>
    <col min="14" max="14" width="15.28125" style="64" hidden="1" customWidth="1"/>
    <col min="15" max="15" width="13.00390625" style="64" hidden="1" customWidth="1"/>
    <col min="16" max="17" width="10.7109375" style="64" customWidth="1"/>
    <col min="18" max="18" width="10.28125" style="64" customWidth="1"/>
    <col min="19" max="19" width="10.57421875" style="64" customWidth="1"/>
    <col min="20" max="20" width="11.421875" style="64" customWidth="1"/>
    <col min="21" max="22" width="10.7109375" style="64" customWidth="1"/>
    <col min="23" max="16384" width="9.140625" style="64" customWidth="1"/>
  </cols>
  <sheetData>
    <row r="1" spans="1:8" ht="18">
      <c r="A1" s="63" t="s">
        <v>123</v>
      </c>
      <c r="H1" s="63"/>
    </row>
    <row r="2" ht="18">
      <c r="A2" s="65"/>
    </row>
    <row r="3" spans="1:11" ht="15.75">
      <c r="A3" s="66" t="s">
        <v>0</v>
      </c>
      <c r="B3" s="423"/>
      <c r="C3" s="423"/>
      <c r="D3" s="423"/>
      <c r="E3" s="66" t="s">
        <v>124</v>
      </c>
      <c r="F3" s="66"/>
      <c r="G3" s="68">
        <v>0.5</v>
      </c>
      <c r="H3" s="67"/>
      <c r="I3" s="67"/>
      <c r="J3" s="429" t="s">
        <v>15</v>
      </c>
      <c r="K3" s="69"/>
    </row>
    <row r="4" spans="1:14" ht="15.75">
      <c r="A4" s="66" t="s">
        <v>1</v>
      </c>
      <c r="B4" s="423"/>
      <c r="C4" s="423"/>
      <c r="D4" s="423"/>
      <c r="E4" s="67"/>
      <c r="F4" s="67"/>
      <c r="G4" s="70" t="s">
        <v>125</v>
      </c>
      <c r="H4" s="67"/>
      <c r="I4" s="67"/>
      <c r="J4" s="69"/>
      <c r="K4" s="69"/>
      <c r="L4" s="71"/>
      <c r="N4" s="69"/>
    </row>
    <row r="5" spans="1:14" ht="15">
      <c r="A5" s="67"/>
      <c r="B5" s="67"/>
      <c r="C5" s="67"/>
      <c r="D5" s="67"/>
      <c r="E5" s="67"/>
      <c r="F5" s="67"/>
      <c r="G5" s="67"/>
      <c r="H5" s="67"/>
      <c r="N5" s="69"/>
    </row>
    <row r="6" spans="1:11" ht="12.75">
      <c r="A6" s="72" t="s">
        <v>12</v>
      </c>
      <c r="B6" s="72" t="s">
        <v>12</v>
      </c>
      <c r="C6" s="72" t="s">
        <v>68</v>
      </c>
      <c r="D6" s="72" t="s">
        <v>126</v>
      </c>
      <c r="E6" s="72" t="s">
        <v>69</v>
      </c>
      <c r="F6" s="72" t="s">
        <v>69</v>
      </c>
      <c r="G6" s="72" t="s">
        <v>13</v>
      </c>
      <c r="H6" s="73" t="s">
        <v>24</v>
      </c>
      <c r="I6" s="73" t="s">
        <v>26</v>
      </c>
      <c r="J6" s="73" t="s">
        <v>38</v>
      </c>
      <c r="K6" s="73" t="s">
        <v>30</v>
      </c>
    </row>
    <row r="7" spans="1:15" ht="12.75">
      <c r="A7" s="74"/>
      <c r="B7" s="74" t="s">
        <v>2</v>
      </c>
      <c r="C7" s="74" t="s">
        <v>315</v>
      </c>
      <c r="D7" s="74" t="s">
        <v>127</v>
      </c>
      <c r="E7" s="74" t="s">
        <v>128</v>
      </c>
      <c r="F7" s="74" t="s">
        <v>128</v>
      </c>
      <c r="G7" s="74" t="s">
        <v>14</v>
      </c>
      <c r="H7" s="75" t="s">
        <v>25</v>
      </c>
      <c r="I7" s="75" t="s">
        <v>14</v>
      </c>
      <c r="J7" s="75" t="s">
        <v>27</v>
      </c>
      <c r="K7" s="75" t="s">
        <v>31</v>
      </c>
      <c r="N7" s="316" t="s">
        <v>311</v>
      </c>
      <c r="O7" s="345">
        <f>SUMIF(H10:H60,"=1",G10:G60)</f>
        <v>100</v>
      </c>
    </row>
    <row r="8" spans="1:15" ht="12.75">
      <c r="A8" s="76"/>
      <c r="B8" s="76"/>
      <c r="C8" s="76" t="s">
        <v>127</v>
      </c>
      <c r="D8" s="76" t="s">
        <v>106</v>
      </c>
      <c r="E8" s="76" t="s">
        <v>0</v>
      </c>
      <c r="F8" s="76" t="s">
        <v>12</v>
      </c>
      <c r="G8" s="76"/>
      <c r="H8" s="77"/>
      <c r="I8" s="77"/>
      <c r="J8" s="77" t="s">
        <v>28</v>
      </c>
      <c r="K8" s="77" t="s">
        <v>14</v>
      </c>
      <c r="L8" s="73" t="s">
        <v>30</v>
      </c>
      <c r="N8" s="316" t="s">
        <v>25</v>
      </c>
      <c r="O8" s="345">
        <f>SUMIF(H10:H60,"=2",G10:G60)</f>
        <v>125</v>
      </c>
    </row>
    <row r="9" spans="1:12" ht="12.75">
      <c r="A9" s="78"/>
      <c r="B9" s="78"/>
      <c r="C9" s="78"/>
      <c r="D9" s="78"/>
      <c r="E9" s="78"/>
      <c r="F9" s="79"/>
      <c r="G9" s="80"/>
      <c r="H9" s="80" t="s">
        <v>66</v>
      </c>
      <c r="I9" s="78"/>
      <c r="J9" s="81">
        <v>0.485</v>
      </c>
      <c r="K9" s="82" t="s">
        <v>129</v>
      </c>
      <c r="L9" s="75" t="s">
        <v>31</v>
      </c>
    </row>
    <row r="10" spans="1:12" ht="12.75">
      <c r="A10" s="424" t="s">
        <v>17</v>
      </c>
      <c r="B10" s="425">
        <v>26</v>
      </c>
      <c r="C10" s="424" t="s">
        <v>130</v>
      </c>
      <c r="D10" s="426">
        <v>500</v>
      </c>
      <c r="E10" s="426">
        <v>100</v>
      </c>
      <c r="F10" s="427">
        <f>SUM(D10-E10)</f>
        <v>400</v>
      </c>
      <c r="G10" s="427">
        <f>IF(E10*G$3&lt;0,"$0",E10*G$3)</f>
        <v>50</v>
      </c>
      <c r="H10" s="425">
        <v>1</v>
      </c>
      <c r="I10" s="427">
        <f>IF(H10=1,G10*2.1292,IF(H10=2,(G10*1.9417),"$0"))</f>
        <v>106.46</v>
      </c>
      <c r="J10" s="427">
        <f>SUM(I10*0.485)</f>
        <v>51.6331</v>
      </c>
      <c r="K10" s="427">
        <v>0</v>
      </c>
      <c r="L10" s="77" t="s">
        <v>14</v>
      </c>
    </row>
    <row r="11" spans="1:12" ht="12.75">
      <c r="A11" s="432" t="s">
        <v>17</v>
      </c>
      <c r="B11" s="587">
        <v>26</v>
      </c>
      <c r="C11" s="432" t="s">
        <v>130</v>
      </c>
      <c r="D11" s="433">
        <v>500</v>
      </c>
      <c r="E11" s="433">
        <v>250</v>
      </c>
      <c r="F11" s="427">
        <f>SUM(D11-E11)</f>
        <v>250</v>
      </c>
      <c r="G11" s="427">
        <f>IF(E11*G$3&lt;0,"$0",E11*G$3)</f>
        <v>125</v>
      </c>
      <c r="H11" s="587">
        <v>2</v>
      </c>
      <c r="I11" s="427">
        <f>IF(H11=1,G11*2.1292,IF(H11=2,(G11*1.9417),"$0"))</f>
        <v>242.7125</v>
      </c>
      <c r="J11" s="427">
        <f>SUM(I11*0.485)</f>
        <v>117.7155625</v>
      </c>
      <c r="K11" s="427">
        <v>0</v>
      </c>
      <c r="L11" s="78">
        <v>1.9417</v>
      </c>
    </row>
    <row r="12" spans="1:12" ht="12.75">
      <c r="A12" s="432" t="s">
        <v>17</v>
      </c>
      <c r="B12" s="587">
        <v>26</v>
      </c>
      <c r="C12" s="432" t="s">
        <v>131</v>
      </c>
      <c r="D12" s="433">
        <v>600</v>
      </c>
      <c r="E12" s="433">
        <v>100</v>
      </c>
      <c r="F12" s="427">
        <f aca="true" t="shared" si="0" ref="F12:F57">SUM(D12-E12)</f>
        <v>500</v>
      </c>
      <c r="G12" s="427">
        <f aca="true" t="shared" si="1" ref="G12:G60">IF(E12*G$3&lt;0,"$0",E12*G$3)</f>
        <v>50</v>
      </c>
      <c r="H12" s="587">
        <v>1</v>
      </c>
      <c r="I12" s="427">
        <f>IF(H12=1,G12*2.1292,IF(H12=2,(G12*1.9417),"$0"))</f>
        <v>106.46</v>
      </c>
      <c r="J12" s="427">
        <f aca="true" t="shared" si="2" ref="J12:J60">SUM(I12*0.485)</f>
        <v>51.6331</v>
      </c>
      <c r="K12" s="427">
        <v>0</v>
      </c>
      <c r="L12" s="83"/>
    </row>
    <row r="13" spans="1:12" ht="12.75">
      <c r="A13" s="432"/>
      <c r="B13" s="587"/>
      <c r="C13" s="432"/>
      <c r="D13" s="433"/>
      <c r="E13" s="433"/>
      <c r="F13" s="427">
        <f t="shared" si="0"/>
        <v>0</v>
      </c>
      <c r="G13" s="427">
        <f t="shared" si="1"/>
        <v>0</v>
      </c>
      <c r="H13" s="587"/>
      <c r="I13" s="428" t="str">
        <f>IF(H13=1,G13*2.1292,IF(H13=2,(G13*1.9417),"$0"))</f>
        <v>$0</v>
      </c>
      <c r="J13" s="427">
        <f t="shared" si="2"/>
        <v>0</v>
      </c>
      <c r="K13" s="427">
        <v>0</v>
      </c>
      <c r="L13" s="83">
        <f>SUM(G11*1.9417)</f>
        <v>242.7125</v>
      </c>
    </row>
    <row r="14" spans="1:12" ht="12.75">
      <c r="A14" s="432"/>
      <c r="B14" s="587"/>
      <c r="C14" s="432"/>
      <c r="D14" s="433"/>
      <c r="E14" s="433"/>
      <c r="F14" s="427">
        <f t="shared" si="0"/>
        <v>0</v>
      </c>
      <c r="G14" s="427">
        <f t="shared" si="1"/>
        <v>0</v>
      </c>
      <c r="H14" s="587"/>
      <c r="I14" s="428" t="str">
        <f aca="true" t="shared" si="3" ref="I14:I60">IF(H14=1,G14*2.1292,IF(H14=2,(G14*1.9417),"$0"))</f>
        <v>$0</v>
      </c>
      <c r="J14" s="427">
        <f t="shared" si="2"/>
        <v>0</v>
      </c>
      <c r="K14" s="427">
        <v>0</v>
      </c>
      <c r="L14" s="83">
        <f aca="true" t="shared" si="4" ref="L14:L35">SUM(G12*1.9417)</f>
        <v>97.085</v>
      </c>
    </row>
    <row r="15" spans="1:12" ht="12.75">
      <c r="A15" s="432"/>
      <c r="B15" s="587"/>
      <c r="C15" s="432"/>
      <c r="D15" s="433"/>
      <c r="E15" s="433"/>
      <c r="F15" s="427">
        <f t="shared" si="0"/>
        <v>0</v>
      </c>
      <c r="G15" s="427">
        <f t="shared" si="1"/>
        <v>0</v>
      </c>
      <c r="H15" s="587"/>
      <c r="I15" s="428" t="str">
        <f t="shared" si="3"/>
        <v>$0</v>
      </c>
      <c r="J15" s="427">
        <f t="shared" si="2"/>
        <v>0</v>
      </c>
      <c r="K15" s="427">
        <v>0</v>
      </c>
      <c r="L15" s="83">
        <f t="shared" si="4"/>
        <v>0</v>
      </c>
    </row>
    <row r="16" spans="1:12" ht="12.75">
      <c r="A16" s="432"/>
      <c r="B16" s="587"/>
      <c r="C16" s="432"/>
      <c r="D16" s="433"/>
      <c r="E16" s="433"/>
      <c r="F16" s="427">
        <f t="shared" si="0"/>
        <v>0</v>
      </c>
      <c r="G16" s="427">
        <f t="shared" si="1"/>
        <v>0</v>
      </c>
      <c r="H16" s="587"/>
      <c r="I16" s="428" t="str">
        <f t="shared" si="3"/>
        <v>$0</v>
      </c>
      <c r="J16" s="427">
        <f t="shared" si="2"/>
        <v>0</v>
      </c>
      <c r="K16" s="427">
        <v>0</v>
      </c>
      <c r="L16" s="83">
        <f t="shared" si="4"/>
        <v>0</v>
      </c>
    </row>
    <row r="17" spans="1:12" ht="12.75">
      <c r="A17" s="432"/>
      <c r="B17" s="587"/>
      <c r="C17" s="432"/>
      <c r="D17" s="433"/>
      <c r="E17" s="433"/>
      <c r="F17" s="427">
        <f t="shared" si="0"/>
        <v>0</v>
      </c>
      <c r="G17" s="427">
        <f t="shared" si="1"/>
        <v>0</v>
      </c>
      <c r="H17" s="587"/>
      <c r="I17" s="428" t="str">
        <f t="shared" si="3"/>
        <v>$0</v>
      </c>
      <c r="J17" s="427">
        <f t="shared" si="2"/>
        <v>0</v>
      </c>
      <c r="K17" s="427">
        <v>0</v>
      </c>
      <c r="L17" s="83">
        <f t="shared" si="4"/>
        <v>0</v>
      </c>
    </row>
    <row r="18" spans="1:12" ht="12.75">
      <c r="A18" s="432"/>
      <c r="B18" s="587"/>
      <c r="C18" s="432"/>
      <c r="D18" s="433"/>
      <c r="E18" s="433"/>
      <c r="F18" s="427">
        <f t="shared" si="0"/>
        <v>0</v>
      </c>
      <c r="G18" s="427">
        <f t="shared" si="1"/>
        <v>0</v>
      </c>
      <c r="H18" s="587"/>
      <c r="I18" s="428" t="str">
        <f t="shared" si="3"/>
        <v>$0</v>
      </c>
      <c r="J18" s="427">
        <f t="shared" si="2"/>
        <v>0</v>
      </c>
      <c r="K18" s="427">
        <v>0</v>
      </c>
      <c r="L18" s="83">
        <f t="shared" si="4"/>
        <v>0</v>
      </c>
    </row>
    <row r="19" spans="1:12" ht="12.75">
      <c r="A19" s="432"/>
      <c r="B19" s="587"/>
      <c r="C19" s="432"/>
      <c r="D19" s="433"/>
      <c r="E19" s="433"/>
      <c r="F19" s="427">
        <f t="shared" si="0"/>
        <v>0</v>
      </c>
      <c r="G19" s="427">
        <f t="shared" si="1"/>
        <v>0</v>
      </c>
      <c r="H19" s="587"/>
      <c r="I19" s="428" t="str">
        <f t="shared" si="3"/>
        <v>$0</v>
      </c>
      <c r="J19" s="427">
        <f t="shared" si="2"/>
        <v>0</v>
      </c>
      <c r="K19" s="427">
        <v>0</v>
      </c>
      <c r="L19" s="83">
        <f t="shared" si="4"/>
        <v>0</v>
      </c>
    </row>
    <row r="20" spans="1:12" ht="12.75">
      <c r="A20" s="432"/>
      <c r="B20" s="587"/>
      <c r="C20" s="432"/>
      <c r="D20" s="433"/>
      <c r="E20" s="433"/>
      <c r="F20" s="427">
        <f t="shared" si="0"/>
        <v>0</v>
      </c>
      <c r="G20" s="427">
        <f t="shared" si="1"/>
        <v>0</v>
      </c>
      <c r="H20" s="587"/>
      <c r="I20" s="428" t="str">
        <f t="shared" si="3"/>
        <v>$0</v>
      </c>
      <c r="J20" s="427">
        <f t="shared" si="2"/>
        <v>0</v>
      </c>
      <c r="K20" s="427">
        <v>0</v>
      </c>
      <c r="L20" s="83">
        <f t="shared" si="4"/>
        <v>0</v>
      </c>
    </row>
    <row r="21" spans="1:12" ht="12.75">
      <c r="A21" s="432"/>
      <c r="B21" s="587"/>
      <c r="C21" s="432"/>
      <c r="D21" s="433"/>
      <c r="E21" s="433"/>
      <c r="F21" s="427">
        <f t="shared" si="0"/>
        <v>0</v>
      </c>
      <c r="G21" s="427">
        <f t="shared" si="1"/>
        <v>0</v>
      </c>
      <c r="H21" s="587"/>
      <c r="I21" s="428" t="str">
        <f t="shared" si="3"/>
        <v>$0</v>
      </c>
      <c r="J21" s="427">
        <f t="shared" si="2"/>
        <v>0</v>
      </c>
      <c r="K21" s="427">
        <v>0</v>
      </c>
      <c r="L21" s="83">
        <f t="shared" si="4"/>
        <v>0</v>
      </c>
    </row>
    <row r="22" spans="1:12" ht="12.75">
      <c r="A22" s="432"/>
      <c r="B22" s="587"/>
      <c r="C22" s="432"/>
      <c r="D22" s="433"/>
      <c r="E22" s="433"/>
      <c r="F22" s="427">
        <f t="shared" si="0"/>
        <v>0</v>
      </c>
      <c r="G22" s="427">
        <f t="shared" si="1"/>
        <v>0</v>
      </c>
      <c r="H22" s="587"/>
      <c r="I22" s="428" t="str">
        <f t="shared" si="3"/>
        <v>$0</v>
      </c>
      <c r="J22" s="427">
        <f t="shared" si="2"/>
        <v>0</v>
      </c>
      <c r="K22" s="427">
        <v>0</v>
      </c>
      <c r="L22" s="83">
        <f t="shared" si="4"/>
        <v>0</v>
      </c>
    </row>
    <row r="23" spans="1:12" ht="12.75">
      <c r="A23" s="432"/>
      <c r="B23" s="587"/>
      <c r="C23" s="432"/>
      <c r="D23" s="433"/>
      <c r="E23" s="433"/>
      <c r="F23" s="427">
        <f t="shared" si="0"/>
        <v>0</v>
      </c>
      <c r="G23" s="427">
        <f t="shared" si="1"/>
        <v>0</v>
      </c>
      <c r="H23" s="587"/>
      <c r="I23" s="428" t="str">
        <f t="shared" si="3"/>
        <v>$0</v>
      </c>
      <c r="J23" s="427">
        <f t="shared" si="2"/>
        <v>0</v>
      </c>
      <c r="K23" s="427">
        <v>0</v>
      </c>
      <c r="L23" s="83">
        <f t="shared" si="4"/>
        <v>0</v>
      </c>
    </row>
    <row r="24" spans="1:12" ht="12.75">
      <c r="A24" s="432"/>
      <c r="B24" s="587"/>
      <c r="C24" s="432"/>
      <c r="D24" s="433"/>
      <c r="E24" s="433"/>
      <c r="F24" s="427">
        <f t="shared" si="0"/>
        <v>0</v>
      </c>
      <c r="G24" s="427">
        <f t="shared" si="1"/>
        <v>0</v>
      </c>
      <c r="H24" s="587"/>
      <c r="I24" s="428" t="str">
        <f t="shared" si="3"/>
        <v>$0</v>
      </c>
      <c r="J24" s="427">
        <f t="shared" si="2"/>
        <v>0</v>
      </c>
      <c r="K24" s="427">
        <v>0</v>
      </c>
      <c r="L24" s="83">
        <f t="shared" si="4"/>
        <v>0</v>
      </c>
    </row>
    <row r="25" spans="1:12" ht="12.75">
      <c r="A25" s="432"/>
      <c r="B25" s="587"/>
      <c r="C25" s="432"/>
      <c r="D25" s="433"/>
      <c r="E25" s="433"/>
      <c r="F25" s="427">
        <f t="shared" si="0"/>
        <v>0</v>
      </c>
      <c r="G25" s="427">
        <f t="shared" si="1"/>
        <v>0</v>
      </c>
      <c r="H25" s="587"/>
      <c r="I25" s="428" t="str">
        <f t="shared" si="3"/>
        <v>$0</v>
      </c>
      <c r="J25" s="427">
        <f t="shared" si="2"/>
        <v>0</v>
      </c>
      <c r="K25" s="427">
        <v>0</v>
      </c>
      <c r="L25" s="83">
        <f t="shared" si="4"/>
        <v>0</v>
      </c>
    </row>
    <row r="26" spans="1:12" ht="12.75">
      <c r="A26" s="432"/>
      <c r="B26" s="587"/>
      <c r="C26" s="432"/>
      <c r="D26" s="433"/>
      <c r="E26" s="433"/>
      <c r="F26" s="427">
        <f t="shared" si="0"/>
        <v>0</v>
      </c>
      <c r="G26" s="427">
        <f t="shared" si="1"/>
        <v>0</v>
      </c>
      <c r="H26" s="587"/>
      <c r="I26" s="428" t="str">
        <f t="shared" si="3"/>
        <v>$0</v>
      </c>
      <c r="J26" s="427">
        <f t="shared" si="2"/>
        <v>0</v>
      </c>
      <c r="K26" s="427">
        <v>0</v>
      </c>
      <c r="L26" s="83">
        <f t="shared" si="4"/>
        <v>0</v>
      </c>
    </row>
    <row r="27" spans="1:12" ht="12.75">
      <c r="A27" s="432"/>
      <c r="B27" s="587"/>
      <c r="C27" s="432"/>
      <c r="D27" s="433"/>
      <c r="E27" s="433"/>
      <c r="F27" s="427">
        <f t="shared" si="0"/>
        <v>0</v>
      </c>
      <c r="G27" s="427">
        <f t="shared" si="1"/>
        <v>0</v>
      </c>
      <c r="H27" s="587"/>
      <c r="I27" s="428" t="str">
        <f t="shared" si="3"/>
        <v>$0</v>
      </c>
      <c r="J27" s="427">
        <f t="shared" si="2"/>
        <v>0</v>
      </c>
      <c r="K27" s="427">
        <v>0</v>
      </c>
      <c r="L27" s="83">
        <f t="shared" si="4"/>
        <v>0</v>
      </c>
    </row>
    <row r="28" spans="1:12" ht="12.75">
      <c r="A28" s="432"/>
      <c r="B28" s="587"/>
      <c r="C28" s="432"/>
      <c r="D28" s="433"/>
      <c r="E28" s="433"/>
      <c r="F28" s="427">
        <f t="shared" si="0"/>
        <v>0</v>
      </c>
      <c r="G28" s="427">
        <f t="shared" si="1"/>
        <v>0</v>
      </c>
      <c r="H28" s="587"/>
      <c r="I28" s="428" t="str">
        <f t="shared" si="3"/>
        <v>$0</v>
      </c>
      <c r="J28" s="427">
        <f t="shared" si="2"/>
        <v>0</v>
      </c>
      <c r="K28" s="427">
        <v>0</v>
      </c>
      <c r="L28" s="83">
        <f t="shared" si="4"/>
        <v>0</v>
      </c>
    </row>
    <row r="29" spans="1:12" ht="12.75">
      <c r="A29" s="432"/>
      <c r="B29" s="587"/>
      <c r="C29" s="432"/>
      <c r="D29" s="433"/>
      <c r="E29" s="433"/>
      <c r="F29" s="427">
        <f t="shared" si="0"/>
        <v>0</v>
      </c>
      <c r="G29" s="427">
        <f t="shared" si="1"/>
        <v>0</v>
      </c>
      <c r="H29" s="587"/>
      <c r="I29" s="428" t="str">
        <f t="shared" si="3"/>
        <v>$0</v>
      </c>
      <c r="J29" s="427">
        <f t="shared" si="2"/>
        <v>0</v>
      </c>
      <c r="K29" s="427">
        <v>0</v>
      </c>
      <c r="L29" s="83">
        <f t="shared" si="4"/>
        <v>0</v>
      </c>
    </row>
    <row r="30" spans="1:12" ht="12.75">
      <c r="A30" s="432"/>
      <c r="B30" s="587"/>
      <c r="C30" s="432"/>
      <c r="D30" s="433"/>
      <c r="E30" s="433"/>
      <c r="F30" s="427">
        <f t="shared" si="0"/>
        <v>0</v>
      </c>
      <c r="G30" s="427">
        <f t="shared" si="1"/>
        <v>0</v>
      </c>
      <c r="H30" s="587"/>
      <c r="I30" s="428" t="str">
        <f t="shared" si="3"/>
        <v>$0</v>
      </c>
      <c r="J30" s="427">
        <f t="shared" si="2"/>
        <v>0</v>
      </c>
      <c r="K30" s="427">
        <v>0</v>
      </c>
      <c r="L30" s="83">
        <f t="shared" si="4"/>
        <v>0</v>
      </c>
    </row>
    <row r="31" spans="1:12" ht="12.75">
      <c r="A31" s="432"/>
      <c r="B31" s="587"/>
      <c r="C31" s="432"/>
      <c r="D31" s="433"/>
      <c r="E31" s="433"/>
      <c r="F31" s="427">
        <f t="shared" si="0"/>
        <v>0</v>
      </c>
      <c r="G31" s="427">
        <f t="shared" si="1"/>
        <v>0</v>
      </c>
      <c r="H31" s="587"/>
      <c r="I31" s="428" t="str">
        <f t="shared" si="3"/>
        <v>$0</v>
      </c>
      <c r="J31" s="427">
        <f t="shared" si="2"/>
        <v>0</v>
      </c>
      <c r="K31" s="427">
        <v>0</v>
      </c>
      <c r="L31" s="83">
        <f t="shared" si="4"/>
        <v>0</v>
      </c>
    </row>
    <row r="32" spans="1:12" ht="12.75">
      <c r="A32" s="432"/>
      <c r="B32" s="587"/>
      <c r="C32" s="432"/>
      <c r="D32" s="433"/>
      <c r="E32" s="433"/>
      <c r="F32" s="427">
        <f t="shared" si="0"/>
        <v>0</v>
      </c>
      <c r="G32" s="427">
        <f t="shared" si="1"/>
        <v>0</v>
      </c>
      <c r="H32" s="587"/>
      <c r="I32" s="428" t="str">
        <f t="shared" si="3"/>
        <v>$0</v>
      </c>
      <c r="J32" s="427">
        <f t="shared" si="2"/>
        <v>0</v>
      </c>
      <c r="K32" s="427">
        <v>0</v>
      </c>
      <c r="L32" s="83">
        <f t="shared" si="4"/>
        <v>0</v>
      </c>
    </row>
    <row r="33" spans="1:12" ht="12.75">
      <c r="A33" s="432"/>
      <c r="B33" s="587"/>
      <c r="C33" s="432"/>
      <c r="D33" s="433"/>
      <c r="E33" s="433"/>
      <c r="F33" s="427">
        <f t="shared" si="0"/>
        <v>0</v>
      </c>
      <c r="G33" s="427">
        <f t="shared" si="1"/>
        <v>0</v>
      </c>
      <c r="H33" s="587"/>
      <c r="I33" s="428" t="str">
        <f t="shared" si="3"/>
        <v>$0</v>
      </c>
      <c r="J33" s="427">
        <f t="shared" si="2"/>
        <v>0</v>
      </c>
      <c r="K33" s="427">
        <v>0</v>
      </c>
      <c r="L33" s="83">
        <f t="shared" si="4"/>
        <v>0</v>
      </c>
    </row>
    <row r="34" spans="1:12" ht="12.75">
      <c r="A34" s="432"/>
      <c r="B34" s="587"/>
      <c r="C34" s="432"/>
      <c r="D34" s="433"/>
      <c r="E34" s="433"/>
      <c r="F34" s="427">
        <f t="shared" si="0"/>
        <v>0</v>
      </c>
      <c r="G34" s="427">
        <f t="shared" si="1"/>
        <v>0</v>
      </c>
      <c r="H34" s="587"/>
      <c r="I34" s="428" t="str">
        <f t="shared" si="3"/>
        <v>$0</v>
      </c>
      <c r="J34" s="427">
        <f t="shared" si="2"/>
        <v>0</v>
      </c>
      <c r="K34" s="427">
        <v>0</v>
      </c>
      <c r="L34" s="83">
        <f t="shared" si="4"/>
        <v>0</v>
      </c>
    </row>
    <row r="35" spans="1:12" ht="12.75">
      <c r="A35" s="432"/>
      <c r="B35" s="587"/>
      <c r="C35" s="432"/>
      <c r="D35" s="433"/>
      <c r="E35" s="433"/>
      <c r="F35" s="427">
        <f t="shared" si="0"/>
        <v>0</v>
      </c>
      <c r="G35" s="427">
        <f t="shared" si="1"/>
        <v>0</v>
      </c>
      <c r="H35" s="587"/>
      <c r="I35" s="428" t="str">
        <f t="shared" si="3"/>
        <v>$0</v>
      </c>
      <c r="J35" s="427">
        <f t="shared" si="2"/>
        <v>0</v>
      </c>
      <c r="K35" s="427">
        <v>0</v>
      </c>
      <c r="L35" s="83">
        <f t="shared" si="4"/>
        <v>0</v>
      </c>
    </row>
    <row r="36" spans="1:12" ht="12.75">
      <c r="A36" s="432"/>
      <c r="B36" s="587"/>
      <c r="C36" s="432"/>
      <c r="D36" s="433"/>
      <c r="E36" s="433"/>
      <c r="F36" s="427">
        <f t="shared" si="0"/>
        <v>0</v>
      </c>
      <c r="G36" s="427">
        <f t="shared" si="1"/>
        <v>0</v>
      </c>
      <c r="H36" s="587"/>
      <c r="I36" s="428" t="str">
        <f t="shared" si="3"/>
        <v>$0</v>
      </c>
      <c r="J36" s="427">
        <f t="shared" si="2"/>
        <v>0</v>
      </c>
      <c r="K36" s="427">
        <v>0</v>
      </c>
      <c r="L36" s="83">
        <f aca="true" t="shared" si="5" ref="L36:L51">SUM(G34*1.9417)</f>
        <v>0</v>
      </c>
    </row>
    <row r="37" spans="1:12" ht="12.75">
      <c r="A37" s="432"/>
      <c r="B37" s="587"/>
      <c r="C37" s="432"/>
      <c r="D37" s="433"/>
      <c r="E37" s="433"/>
      <c r="F37" s="427">
        <f t="shared" si="0"/>
        <v>0</v>
      </c>
      <c r="G37" s="427">
        <f t="shared" si="1"/>
        <v>0</v>
      </c>
      <c r="H37" s="587"/>
      <c r="I37" s="428" t="str">
        <f t="shared" si="3"/>
        <v>$0</v>
      </c>
      <c r="J37" s="427">
        <f t="shared" si="2"/>
        <v>0</v>
      </c>
      <c r="K37" s="427">
        <v>0</v>
      </c>
      <c r="L37" s="83">
        <f t="shared" si="5"/>
        <v>0</v>
      </c>
    </row>
    <row r="38" spans="1:12" ht="12.75">
      <c r="A38" s="432"/>
      <c r="B38" s="587"/>
      <c r="C38" s="432"/>
      <c r="D38" s="433"/>
      <c r="E38" s="433"/>
      <c r="F38" s="427">
        <f aca="true" t="shared" si="6" ref="F38:F43">SUM(D38-E38)</f>
        <v>0</v>
      </c>
      <c r="G38" s="427">
        <f t="shared" si="1"/>
        <v>0</v>
      </c>
      <c r="H38" s="587"/>
      <c r="I38" s="428" t="str">
        <f t="shared" si="3"/>
        <v>$0</v>
      </c>
      <c r="J38" s="427">
        <f t="shared" si="2"/>
        <v>0</v>
      </c>
      <c r="K38" s="427">
        <v>0</v>
      </c>
      <c r="L38" s="83">
        <f t="shared" si="5"/>
        <v>0</v>
      </c>
    </row>
    <row r="39" spans="1:12" ht="12.75">
      <c r="A39" s="432"/>
      <c r="B39" s="587"/>
      <c r="C39" s="432"/>
      <c r="D39" s="433"/>
      <c r="E39" s="433"/>
      <c r="F39" s="427">
        <f t="shared" si="6"/>
        <v>0</v>
      </c>
      <c r="G39" s="427">
        <f t="shared" si="1"/>
        <v>0</v>
      </c>
      <c r="H39" s="587"/>
      <c r="I39" s="428" t="str">
        <f t="shared" si="3"/>
        <v>$0</v>
      </c>
      <c r="J39" s="427">
        <f t="shared" si="2"/>
        <v>0</v>
      </c>
      <c r="K39" s="427">
        <v>0</v>
      </c>
      <c r="L39" s="83">
        <f t="shared" si="5"/>
        <v>0</v>
      </c>
    </row>
    <row r="40" spans="1:12" ht="12.75">
      <c r="A40" s="432"/>
      <c r="B40" s="587"/>
      <c r="C40" s="432"/>
      <c r="D40" s="433"/>
      <c r="E40" s="433"/>
      <c r="F40" s="427">
        <f t="shared" si="6"/>
        <v>0</v>
      </c>
      <c r="G40" s="427">
        <f t="shared" si="1"/>
        <v>0</v>
      </c>
      <c r="H40" s="587"/>
      <c r="I40" s="428" t="str">
        <f t="shared" si="3"/>
        <v>$0</v>
      </c>
      <c r="J40" s="427">
        <f t="shared" si="2"/>
        <v>0</v>
      </c>
      <c r="K40" s="427">
        <v>0</v>
      </c>
      <c r="L40" s="83">
        <f t="shared" si="5"/>
        <v>0</v>
      </c>
    </row>
    <row r="41" spans="1:12" ht="12.75">
      <c r="A41" s="432"/>
      <c r="B41" s="587"/>
      <c r="C41" s="432"/>
      <c r="D41" s="433"/>
      <c r="E41" s="433"/>
      <c r="F41" s="427">
        <f t="shared" si="6"/>
        <v>0</v>
      </c>
      <c r="G41" s="427">
        <f t="shared" si="1"/>
        <v>0</v>
      </c>
      <c r="H41" s="587"/>
      <c r="I41" s="428" t="str">
        <f t="shared" si="3"/>
        <v>$0</v>
      </c>
      <c r="J41" s="427">
        <f t="shared" si="2"/>
        <v>0</v>
      </c>
      <c r="K41" s="427">
        <v>0</v>
      </c>
      <c r="L41" s="83">
        <f t="shared" si="5"/>
        <v>0</v>
      </c>
    </row>
    <row r="42" spans="1:12" ht="12.75">
      <c r="A42" s="432"/>
      <c r="B42" s="587"/>
      <c r="C42" s="432"/>
      <c r="D42" s="433"/>
      <c r="E42" s="433"/>
      <c r="F42" s="427">
        <f t="shared" si="6"/>
        <v>0</v>
      </c>
      <c r="G42" s="427">
        <f t="shared" si="1"/>
        <v>0</v>
      </c>
      <c r="H42" s="587"/>
      <c r="I42" s="428" t="str">
        <f t="shared" si="3"/>
        <v>$0</v>
      </c>
      <c r="J42" s="427">
        <f t="shared" si="2"/>
        <v>0</v>
      </c>
      <c r="K42" s="427">
        <v>0</v>
      </c>
      <c r="L42" s="83">
        <f t="shared" si="5"/>
        <v>0</v>
      </c>
    </row>
    <row r="43" spans="1:12" ht="12.75">
      <c r="A43" s="432"/>
      <c r="B43" s="587"/>
      <c r="C43" s="432"/>
      <c r="D43" s="433"/>
      <c r="E43" s="433"/>
      <c r="F43" s="427">
        <f t="shared" si="6"/>
        <v>0</v>
      </c>
      <c r="G43" s="427">
        <f t="shared" si="1"/>
        <v>0</v>
      </c>
      <c r="H43" s="587"/>
      <c r="I43" s="428" t="str">
        <f t="shared" si="3"/>
        <v>$0</v>
      </c>
      <c r="J43" s="427">
        <f t="shared" si="2"/>
        <v>0</v>
      </c>
      <c r="K43" s="427">
        <v>0</v>
      </c>
      <c r="L43" s="83">
        <f t="shared" si="5"/>
        <v>0</v>
      </c>
    </row>
    <row r="44" spans="1:12" ht="12.75">
      <c r="A44" s="432"/>
      <c r="B44" s="587"/>
      <c r="C44" s="432"/>
      <c r="D44" s="433"/>
      <c r="E44" s="433"/>
      <c r="F44" s="427">
        <f t="shared" si="0"/>
        <v>0</v>
      </c>
      <c r="G44" s="427">
        <f t="shared" si="1"/>
        <v>0</v>
      </c>
      <c r="H44" s="587"/>
      <c r="I44" s="428" t="str">
        <f t="shared" si="3"/>
        <v>$0</v>
      </c>
      <c r="J44" s="427">
        <f t="shared" si="2"/>
        <v>0</v>
      </c>
      <c r="K44" s="427">
        <v>0</v>
      </c>
      <c r="L44" s="83">
        <f t="shared" si="5"/>
        <v>0</v>
      </c>
    </row>
    <row r="45" spans="1:12" ht="12.75">
      <c r="A45" s="432"/>
      <c r="B45" s="587"/>
      <c r="C45" s="432"/>
      <c r="D45" s="433"/>
      <c r="E45" s="433"/>
      <c r="F45" s="427">
        <f t="shared" si="0"/>
        <v>0</v>
      </c>
      <c r="G45" s="427">
        <f t="shared" si="1"/>
        <v>0</v>
      </c>
      <c r="H45" s="587"/>
      <c r="I45" s="428" t="str">
        <f t="shared" si="3"/>
        <v>$0</v>
      </c>
      <c r="J45" s="427">
        <f t="shared" si="2"/>
        <v>0</v>
      </c>
      <c r="K45" s="427">
        <v>0</v>
      </c>
      <c r="L45" s="83">
        <f t="shared" si="5"/>
        <v>0</v>
      </c>
    </row>
    <row r="46" spans="1:12" ht="12.75">
      <c r="A46" s="432"/>
      <c r="B46" s="587"/>
      <c r="C46" s="432"/>
      <c r="D46" s="433"/>
      <c r="E46" s="433"/>
      <c r="F46" s="427">
        <f t="shared" si="0"/>
        <v>0</v>
      </c>
      <c r="G46" s="427">
        <f t="shared" si="1"/>
        <v>0</v>
      </c>
      <c r="H46" s="587"/>
      <c r="I46" s="428" t="str">
        <f t="shared" si="3"/>
        <v>$0</v>
      </c>
      <c r="J46" s="427">
        <f t="shared" si="2"/>
        <v>0</v>
      </c>
      <c r="K46" s="427">
        <v>0</v>
      </c>
      <c r="L46" s="83">
        <f t="shared" si="5"/>
        <v>0</v>
      </c>
    </row>
    <row r="47" spans="1:12" ht="12.75">
      <c r="A47" s="432"/>
      <c r="B47" s="587"/>
      <c r="C47" s="432"/>
      <c r="D47" s="433"/>
      <c r="E47" s="433"/>
      <c r="F47" s="427">
        <f t="shared" si="0"/>
        <v>0</v>
      </c>
      <c r="G47" s="427">
        <f t="shared" si="1"/>
        <v>0</v>
      </c>
      <c r="H47" s="587"/>
      <c r="I47" s="428" t="str">
        <f t="shared" si="3"/>
        <v>$0</v>
      </c>
      <c r="J47" s="427">
        <f t="shared" si="2"/>
        <v>0</v>
      </c>
      <c r="K47" s="427">
        <v>0</v>
      </c>
      <c r="L47" s="83">
        <f t="shared" si="5"/>
        <v>0</v>
      </c>
    </row>
    <row r="48" spans="1:12" ht="12.75">
      <c r="A48" s="432"/>
      <c r="B48" s="587"/>
      <c r="C48" s="432"/>
      <c r="D48" s="433"/>
      <c r="E48" s="433"/>
      <c r="F48" s="427">
        <f t="shared" si="0"/>
        <v>0</v>
      </c>
      <c r="G48" s="427">
        <f t="shared" si="1"/>
        <v>0</v>
      </c>
      <c r="H48" s="587"/>
      <c r="I48" s="428" t="str">
        <f t="shared" si="3"/>
        <v>$0</v>
      </c>
      <c r="J48" s="427">
        <f t="shared" si="2"/>
        <v>0</v>
      </c>
      <c r="K48" s="427">
        <v>0</v>
      </c>
      <c r="L48" s="83">
        <f t="shared" si="5"/>
        <v>0</v>
      </c>
    </row>
    <row r="49" spans="1:12" ht="12.75">
      <c r="A49" s="432"/>
      <c r="B49" s="587"/>
      <c r="C49" s="432"/>
      <c r="D49" s="433"/>
      <c r="E49" s="433"/>
      <c r="F49" s="427">
        <f t="shared" si="0"/>
        <v>0</v>
      </c>
      <c r="G49" s="427">
        <f t="shared" si="1"/>
        <v>0</v>
      </c>
      <c r="H49" s="587"/>
      <c r="I49" s="428" t="str">
        <f t="shared" si="3"/>
        <v>$0</v>
      </c>
      <c r="J49" s="427">
        <f t="shared" si="2"/>
        <v>0</v>
      </c>
      <c r="K49" s="427">
        <v>0</v>
      </c>
      <c r="L49" s="83">
        <f t="shared" si="5"/>
        <v>0</v>
      </c>
    </row>
    <row r="50" spans="1:12" ht="12.75">
      <c r="A50" s="432"/>
      <c r="B50" s="587"/>
      <c r="C50" s="432"/>
      <c r="D50" s="433"/>
      <c r="E50" s="433"/>
      <c r="F50" s="427">
        <f t="shared" si="0"/>
        <v>0</v>
      </c>
      <c r="G50" s="427">
        <f t="shared" si="1"/>
        <v>0</v>
      </c>
      <c r="H50" s="587"/>
      <c r="I50" s="428" t="str">
        <f t="shared" si="3"/>
        <v>$0</v>
      </c>
      <c r="J50" s="427">
        <f t="shared" si="2"/>
        <v>0</v>
      </c>
      <c r="K50" s="427">
        <v>0</v>
      </c>
      <c r="L50" s="83">
        <f t="shared" si="5"/>
        <v>0</v>
      </c>
    </row>
    <row r="51" spans="1:12" ht="12.75">
      <c r="A51" s="432"/>
      <c r="B51" s="587"/>
      <c r="C51" s="432"/>
      <c r="D51" s="433"/>
      <c r="E51" s="433"/>
      <c r="F51" s="427">
        <f t="shared" si="0"/>
        <v>0</v>
      </c>
      <c r="G51" s="427">
        <f t="shared" si="1"/>
        <v>0</v>
      </c>
      <c r="H51" s="587"/>
      <c r="I51" s="428" t="str">
        <f t="shared" si="3"/>
        <v>$0</v>
      </c>
      <c r="J51" s="427">
        <f t="shared" si="2"/>
        <v>0</v>
      </c>
      <c r="K51" s="427">
        <v>0</v>
      </c>
      <c r="L51" s="83">
        <f t="shared" si="5"/>
        <v>0</v>
      </c>
    </row>
    <row r="52" spans="1:12" ht="12.75">
      <c r="A52" s="432"/>
      <c r="B52" s="587"/>
      <c r="C52" s="432"/>
      <c r="D52" s="433"/>
      <c r="E52" s="433"/>
      <c r="F52" s="427">
        <f t="shared" si="0"/>
        <v>0</v>
      </c>
      <c r="G52" s="427">
        <f t="shared" si="1"/>
        <v>0</v>
      </c>
      <c r="H52" s="587"/>
      <c r="I52" s="428" t="str">
        <f t="shared" si="3"/>
        <v>$0</v>
      </c>
      <c r="J52" s="427">
        <f t="shared" si="2"/>
        <v>0</v>
      </c>
      <c r="K52" s="427">
        <v>0</v>
      </c>
      <c r="L52" s="83">
        <f>SUM(G50*1.9417)</f>
        <v>0</v>
      </c>
    </row>
    <row r="53" spans="1:12" ht="12.75">
      <c r="A53" s="432"/>
      <c r="B53" s="587"/>
      <c r="C53" s="432"/>
      <c r="D53" s="433"/>
      <c r="E53" s="433"/>
      <c r="F53" s="427">
        <f t="shared" si="0"/>
        <v>0</v>
      </c>
      <c r="G53" s="427">
        <f t="shared" si="1"/>
        <v>0</v>
      </c>
      <c r="H53" s="587"/>
      <c r="I53" s="428" t="str">
        <f t="shared" si="3"/>
        <v>$0</v>
      </c>
      <c r="J53" s="427">
        <f t="shared" si="2"/>
        <v>0</v>
      </c>
      <c r="K53" s="427">
        <v>0</v>
      </c>
      <c r="L53" s="83">
        <f>SUM(G51*1.9417)</f>
        <v>0</v>
      </c>
    </row>
    <row r="54" spans="1:12" ht="12.75">
      <c r="A54" s="432"/>
      <c r="B54" s="587"/>
      <c r="C54" s="432"/>
      <c r="D54" s="433"/>
      <c r="E54" s="433"/>
      <c r="F54" s="427">
        <f t="shared" si="0"/>
        <v>0</v>
      </c>
      <c r="G54" s="427">
        <f t="shared" si="1"/>
        <v>0</v>
      </c>
      <c r="H54" s="587"/>
      <c r="I54" s="428" t="str">
        <f t="shared" si="3"/>
        <v>$0</v>
      </c>
      <c r="J54" s="427">
        <f t="shared" si="2"/>
        <v>0</v>
      </c>
      <c r="K54" s="427">
        <v>0</v>
      </c>
      <c r="L54" s="83">
        <f>SUM(G52*1.9417)</f>
        <v>0</v>
      </c>
    </row>
    <row r="55" spans="1:12" ht="12.75">
      <c r="A55" s="432"/>
      <c r="B55" s="587"/>
      <c r="C55" s="432"/>
      <c r="D55" s="433"/>
      <c r="E55" s="433"/>
      <c r="F55" s="427">
        <f t="shared" si="0"/>
        <v>0</v>
      </c>
      <c r="G55" s="427">
        <f t="shared" si="1"/>
        <v>0</v>
      </c>
      <c r="H55" s="587"/>
      <c r="I55" s="428" t="str">
        <f t="shared" si="3"/>
        <v>$0</v>
      </c>
      <c r="J55" s="427">
        <f t="shared" si="2"/>
        <v>0</v>
      </c>
      <c r="K55" s="427">
        <v>0</v>
      </c>
      <c r="L55" s="83">
        <f>SUM(G53*1.9417)</f>
        <v>0</v>
      </c>
    </row>
    <row r="56" spans="1:21" ht="12.75">
      <c r="A56" s="432"/>
      <c r="B56" s="587"/>
      <c r="C56" s="432"/>
      <c r="D56" s="433"/>
      <c r="E56" s="433"/>
      <c r="F56" s="427">
        <f t="shared" si="0"/>
        <v>0</v>
      </c>
      <c r="G56" s="427">
        <f t="shared" si="1"/>
        <v>0</v>
      </c>
      <c r="H56" s="587"/>
      <c r="I56" s="428" t="str">
        <f t="shared" si="3"/>
        <v>$0</v>
      </c>
      <c r="J56" s="427">
        <f t="shared" si="2"/>
        <v>0</v>
      </c>
      <c r="K56" s="427">
        <v>0</v>
      </c>
      <c r="S56" s="84"/>
      <c r="T56" s="84"/>
      <c r="U56" s="84"/>
    </row>
    <row r="57" spans="1:11" ht="12.75">
      <c r="A57" s="432"/>
      <c r="B57" s="587"/>
      <c r="C57" s="432"/>
      <c r="D57" s="433"/>
      <c r="E57" s="433"/>
      <c r="F57" s="427">
        <f t="shared" si="0"/>
        <v>0</v>
      </c>
      <c r="G57" s="427">
        <f t="shared" si="1"/>
        <v>0</v>
      </c>
      <c r="H57" s="587"/>
      <c r="I57" s="428" t="str">
        <f t="shared" si="3"/>
        <v>$0</v>
      </c>
      <c r="J57" s="427">
        <f t="shared" si="2"/>
        <v>0</v>
      </c>
      <c r="K57" s="427">
        <v>0</v>
      </c>
    </row>
    <row r="58" spans="1:11" ht="12.75">
      <c r="A58" s="432"/>
      <c r="B58" s="587"/>
      <c r="C58" s="432"/>
      <c r="D58" s="433"/>
      <c r="E58" s="433"/>
      <c r="F58" s="427">
        <f>SUM(D58-E58)</f>
        <v>0</v>
      </c>
      <c r="G58" s="427">
        <f t="shared" si="1"/>
        <v>0</v>
      </c>
      <c r="H58" s="587"/>
      <c r="I58" s="428" t="str">
        <f t="shared" si="3"/>
        <v>$0</v>
      </c>
      <c r="J58" s="427">
        <f t="shared" si="2"/>
        <v>0</v>
      </c>
      <c r="K58" s="427">
        <v>0</v>
      </c>
    </row>
    <row r="59" spans="1:11" ht="12.75">
      <c r="A59" s="432"/>
      <c r="B59" s="587"/>
      <c r="C59" s="432"/>
      <c r="D59" s="433"/>
      <c r="E59" s="433"/>
      <c r="F59" s="427">
        <f>SUM(D59-E59)</f>
        <v>0</v>
      </c>
      <c r="G59" s="427">
        <f t="shared" si="1"/>
        <v>0</v>
      </c>
      <c r="H59" s="587"/>
      <c r="I59" s="428" t="str">
        <f t="shared" si="3"/>
        <v>$0</v>
      </c>
      <c r="J59" s="427">
        <f t="shared" si="2"/>
        <v>0</v>
      </c>
      <c r="K59" s="427">
        <v>0</v>
      </c>
    </row>
    <row r="60" spans="1:11" ht="12.75">
      <c r="A60" s="432"/>
      <c r="B60" s="587"/>
      <c r="C60" s="432"/>
      <c r="D60" s="433"/>
      <c r="E60" s="433"/>
      <c r="F60" s="427">
        <f>SUM(D60-E60)</f>
        <v>0</v>
      </c>
      <c r="G60" s="427">
        <f t="shared" si="1"/>
        <v>0</v>
      </c>
      <c r="H60" s="587"/>
      <c r="I60" s="428" t="str">
        <f t="shared" si="3"/>
        <v>$0</v>
      </c>
      <c r="J60" s="427">
        <f t="shared" si="2"/>
        <v>0</v>
      </c>
      <c r="K60" s="427">
        <v>0</v>
      </c>
    </row>
    <row r="61" spans="1:11" ht="12.75">
      <c r="A61" s="430" t="s">
        <v>9</v>
      </c>
      <c r="B61" s="431"/>
      <c r="C61" s="432"/>
      <c r="D61" s="433">
        <f>SUM(D10:D60)</f>
        <v>1600</v>
      </c>
      <c r="E61" s="433">
        <f>SUM(E10:E60)</f>
        <v>450</v>
      </c>
      <c r="F61" s="433">
        <f>SUM(F10:F60)</f>
        <v>1150</v>
      </c>
      <c r="G61" s="433">
        <f>SUM(G10:G60)</f>
        <v>225</v>
      </c>
      <c r="H61" s="431"/>
      <c r="I61" s="433">
        <f>SUM(I10:I60)</f>
        <v>455.6325</v>
      </c>
      <c r="J61" s="433">
        <f>SUM(J10:J60)</f>
        <v>220.9817625</v>
      </c>
      <c r="K61" s="433">
        <v>0</v>
      </c>
    </row>
    <row r="62" spans="1:11" ht="12.75">
      <c r="A62" s="588"/>
      <c r="B62" s="588"/>
      <c r="C62" s="588"/>
      <c r="D62" s="588"/>
      <c r="E62" s="588"/>
      <c r="F62" s="588"/>
      <c r="G62" s="588"/>
      <c r="H62" s="588"/>
      <c r="I62" s="588"/>
      <c r="J62" s="588"/>
      <c r="K62" s="588"/>
    </row>
    <row r="63" spans="1:11" ht="12.75">
      <c r="A63" s="588" t="s">
        <v>91</v>
      </c>
      <c r="B63" s="588"/>
      <c r="C63" s="588"/>
      <c r="D63" s="588"/>
      <c r="E63" s="588"/>
      <c r="F63" s="588"/>
      <c r="G63" s="588"/>
      <c r="H63" s="588"/>
      <c r="I63" s="588"/>
      <c r="J63" s="588"/>
      <c r="K63" s="588"/>
    </row>
    <row r="64" spans="1:11" ht="12.75">
      <c r="A64" s="588"/>
      <c r="B64" s="588"/>
      <c r="C64" s="588"/>
      <c r="D64" s="588"/>
      <c r="E64" s="588"/>
      <c r="F64" s="588"/>
      <c r="G64" s="588"/>
      <c r="H64" s="588"/>
      <c r="I64" s="588"/>
      <c r="J64" s="588"/>
      <c r="K64" s="588"/>
    </row>
    <row r="65" spans="1:11" ht="12.75">
      <c r="A65" s="589" t="s">
        <v>249</v>
      </c>
      <c r="B65" s="588"/>
      <c r="C65" s="588"/>
      <c r="D65" s="588"/>
      <c r="E65" s="588"/>
      <c r="F65" s="588"/>
      <c r="G65" s="588"/>
      <c r="H65" s="588"/>
      <c r="I65" s="588"/>
      <c r="J65" s="588"/>
      <c r="K65" s="588"/>
    </row>
    <row r="66" spans="1:11" ht="12.75">
      <c r="A66" s="574" t="s">
        <v>245</v>
      </c>
      <c r="B66" s="588"/>
      <c r="C66" s="588"/>
      <c r="D66" s="588"/>
      <c r="E66" s="588"/>
      <c r="F66" s="588"/>
      <c r="G66" s="588"/>
      <c r="H66" s="588"/>
      <c r="I66" s="588"/>
      <c r="J66" s="588"/>
      <c r="K66" s="588"/>
    </row>
    <row r="67" spans="1:11" ht="12.75">
      <c r="A67" s="589" t="s">
        <v>248</v>
      </c>
      <c r="B67" s="588"/>
      <c r="C67" s="588"/>
      <c r="D67" s="588"/>
      <c r="E67" s="588"/>
      <c r="F67" s="588"/>
      <c r="G67" s="588"/>
      <c r="H67" s="588"/>
      <c r="I67" s="588"/>
      <c r="J67" s="588"/>
      <c r="K67" s="570" t="s">
        <v>255</v>
      </c>
    </row>
    <row r="68" spans="1:11" ht="12.75">
      <c r="A68" s="588"/>
      <c r="B68" s="588"/>
      <c r="C68" s="588"/>
      <c r="D68" s="588"/>
      <c r="E68" s="588"/>
      <c r="F68" s="588"/>
      <c r="G68" s="588"/>
      <c r="H68" s="588"/>
      <c r="I68" s="588"/>
      <c r="J68" s="588"/>
      <c r="K68" s="588"/>
    </row>
    <row r="69" spans="1:11" ht="12.75">
      <c r="A69" s="588"/>
      <c r="B69" s="588"/>
      <c r="C69" s="588"/>
      <c r="D69" s="588"/>
      <c r="E69" s="588"/>
      <c r="F69" s="588"/>
      <c r="G69" s="588"/>
      <c r="H69" s="588"/>
      <c r="I69" s="588"/>
      <c r="J69" s="588"/>
      <c r="K69" s="588"/>
    </row>
    <row r="70" spans="1:11" ht="12.75">
      <c r="A70" s="588"/>
      <c r="B70" s="588"/>
      <c r="C70" s="588"/>
      <c r="D70" s="588"/>
      <c r="E70" s="588"/>
      <c r="F70" s="588"/>
      <c r="G70" s="588"/>
      <c r="H70" s="588"/>
      <c r="I70" s="588"/>
      <c r="J70" s="588"/>
      <c r="K70" s="588"/>
    </row>
    <row r="71" spans="1:11" ht="12.75">
      <c r="A71" s="588"/>
      <c r="B71" s="588"/>
      <c r="C71" s="588"/>
      <c r="D71" s="588"/>
      <c r="E71" s="588"/>
      <c r="F71" s="588"/>
      <c r="G71" s="588"/>
      <c r="H71" s="588"/>
      <c r="I71" s="588"/>
      <c r="J71" s="588"/>
      <c r="K71" s="588"/>
    </row>
    <row r="72" spans="1:11" ht="12.75">
      <c r="A72" s="588"/>
      <c r="B72" s="588"/>
      <c r="C72" s="588"/>
      <c r="D72" s="588"/>
      <c r="E72" s="588"/>
      <c r="F72" s="588"/>
      <c r="G72" s="588"/>
      <c r="H72" s="588"/>
      <c r="I72" s="588"/>
      <c r="J72" s="588"/>
      <c r="K72" s="588"/>
    </row>
    <row r="73" spans="1:11" ht="12.75">
      <c r="A73" s="588"/>
      <c r="B73" s="588"/>
      <c r="C73" s="588"/>
      <c r="D73" s="588"/>
      <c r="E73" s="588"/>
      <c r="F73" s="588"/>
      <c r="G73" s="588"/>
      <c r="H73" s="588"/>
      <c r="I73" s="588"/>
      <c r="J73" s="588"/>
      <c r="K73" s="588"/>
    </row>
    <row r="74" spans="1:11" ht="12.75">
      <c r="A74" s="588"/>
      <c r="B74" s="588"/>
      <c r="C74" s="588"/>
      <c r="D74" s="588"/>
      <c r="E74" s="588"/>
      <c r="F74" s="588"/>
      <c r="G74" s="588"/>
      <c r="H74" s="588"/>
      <c r="I74" s="588"/>
      <c r="J74" s="588"/>
      <c r="K74" s="588"/>
    </row>
    <row r="75" spans="1:11" ht="12.75">
      <c r="A75" s="588"/>
      <c r="B75" s="588"/>
      <c r="C75" s="588"/>
      <c r="D75" s="588"/>
      <c r="E75" s="588"/>
      <c r="F75" s="588"/>
      <c r="G75" s="588"/>
      <c r="H75" s="588"/>
      <c r="I75" s="588"/>
      <c r="J75" s="588"/>
      <c r="K75" s="588"/>
    </row>
    <row r="76" spans="1:11" ht="12.75">
      <c r="A76" s="588"/>
      <c r="B76" s="588"/>
      <c r="C76" s="588"/>
      <c r="D76" s="588"/>
      <c r="E76" s="588"/>
      <c r="F76" s="588"/>
      <c r="G76" s="588"/>
      <c r="H76" s="588"/>
      <c r="I76" s="588"/>
      <c r="J76" s="588"/>
      <c r="K76" s="588"/>
    </row>
  </sheetData>
  <sheetProtection password="C2F7" sheet="1" objects="1" scenarios="1"/>
  <printOptions/>
  <pageMargins left="0.5511811023622047" right="0.5511811023622047" top="0.984251968503937" bottom="0.5905511811023623" header="0.5118110236220472" footer="0.5118110236220472"/>
  <pageSetup fitToHeight="1" fitToWidth="1" horizontalDpi="600" verticalDpi="600" orientation="landscape" paperSize="9" scale="6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workbookViewId="0" topLeftCell="A1">
      <selection activeCell="A1" sqref="A1"/>
    </sheetView>
  </sheetViews>
  <sheetFormatPr defaultColWidth="9.140625" defaultRowHeight="12.75"/>
  <cols>
    <col min="1" max="1" width="14.28125" style="86" customWidth="1"/>
    <col min="2" max="2" width="12.8515625" style="86" customWidth="1"/>
    <col min="3" max="3" width="17.28125" style="86" customWidth="1"/>
    <col min="4" max="4" width="15.7109375" style="86" customWidth="1"/>
    <col min="5" max="5" width="14.57421875" style="86" customWidth="1"/>
    <col min="6" max="6" width="15.28125" style="86" customWidth="1"/>
    <col min="7" max="7" width="12.8515625" style="86" customWidth="1"/>
    <col min="8" max="8" width="14.57421875" style="86" customWidth="1"/>
    <col min="9" max="9" width="14.421875" style="86" hidden="1" customWidth="1"/>
    <col min="10" max="10" width="14.421875" style="86" customWidth="1"/>
    <col min="11" max="11" width="17.57421875" style="86" customWidth="1"/>
    <col min="12" max="12" width="16.7109375" style="86" customWidth="1"/>
    <col min="13" max="13" width="13.00390625" style="86" customWidth="1"/>
    <col min="14" max="15" width="10.7109375" style="86" hidden="1" customWidth="1"/>
    <col min="16" max="16" width="10.28125" style="86" customWidth="1"/>
    <col min="17" max="17" width="10.57421875" style="86" customWidth="1"/>
    <col min="18" max="18" width="11.421875" style="86" customWidth="1"/>
    <col min="19" max="20" width="10.7109375" style="86" customWidth="1"/>
    <col min="21" max="16384" width="9.140625" style="86" customWidth="1"/>
  </cols>
  <sheetData>
    <row r="1" spans="1:6" ht="18">
      <c r="A1" s="85" t="s">
        <v>134</v>
      </c>
      <c r="F1" s="85"/>
    </row>
    <row r="2" ht="18">
      <c r="A2" s="87"/>
    </row>
    <row r="3" spans="1:12" ht="15.75">
      <c r="A3" s="88" t="s">
        <v>0</v>
      </c>
      <c r="B3" s="434"/>
      <c r="C3" s="434"/>
      <c r="D3" s="434"/>
      <c r="E3" s="434"/>
      <c r="F3" s="89"/>
      <c r="G3" s="89"/>
      <c r="H3" s="88"/>
      <c r="I3" s="90"/>
      <c r="J3" s="90"/>
      <c r="K3" s="440" t="s">
        <v>15</v>
      </c>
      <c r="L3" s="91"/>
    </row>
    <row r="4" spans="1:12" ht="15.75">
      <c r="A4" s="88" t="s">
        <v>1</v>
      </c>
      <c r="B4" s="434"/>
      <c r="C4" s="434"/>
      <c r="D4" s="434"/>
      <c r="E4" s="434"/>
      <c r="F4" s="89"/>
      <c r="G4" s="89"/>
      <c r="H4" s="91"/>
      <c r="L4" s="91"/>
    </row>
    <row r="5" spans="1:6" ht="15">
      <c r="A5" s="89"/>
      <c r="B5" s="89"/>
      <c r="C5" s="89"/>
      <c r="D5" s="89"/>
      <c r="E5" s="89"/>
      <c r="F5" s="89"/>
    </row>
    <row r="6" spans="1:12" ht="12.75">
      <c r="A6" s="92" t="s">
        <v>12</v>
      </c>
      <c r="B6" s="92" t="s">
        <v>12</v>
      </c>
      <c r="C6" s="92" t="s">
        <v>68</v>
      </c>
      <c r="D6" s="92" t="s">
        <v>69</v>
      </c>
      <c r="E6" s="92" t="s">
        <v>29</v>
      </c>
      <c r="F6" s="92" t="s">
        <v>2</v>
      </c>
      <c r="G6" s="92" t="s">
        <v>13</v>
      </c>
      <c r="H6" s="93" t="s">
        <v>24</v>
      </c>
      <c r="I6" s="93" t="s">
        <v>26</v>
      </c>
      <c r="J6" s="93" t="s">
        <v>26</v>
      </c>
      <c r="K6" s="93" t="s">
        <v>38</v>
      </c>
      <c r="L6" s="93" t="s">
        <v>30</v>
      </c>
    </row>
    <row r="7" spans="1:15" ht="12.75">
      <c r="A7" s="94"/>
      <c r="B7" s="94" t="s">
        <v>2</v>
      </c>
      <c r="C7" s="94" t="s">
        <v>75</v>
      </c>
      <c r="D7" s="94" t="s">
        <v>128</v>
      </c>
      <c r="E7" s="94" t="s">
        <v>2</v>
      </c>
      <c r="F7" s="94" t="s">
        <v>135</v>
      </c>
      <c r="G7" s="94" t="s">
        <v>14</v>
      </c>
      <c r="H7" s="95" t="s">
        <v>25</v>
      </c>
      <c r="I7" s="95" t="s">
        <v>14</v>
      </c>
      <c r="J7" s="95" t="s">
        <v>14</v>
      </c>
      <c r="K7" s="95" t="s">
        <v>27</v>
      </c>
      <c r="L7" s="95" t="s">
        <v>31</v>
      </c>
      <c r="N7" s="317" t="s">
        <v>311</v>
      </c>
      <c r="O7" s="345">
        <f>SUMIF(H10:H60,"=1",G10:G60)</f>
        <v>1470</v>
      </c>
    </row>
    <row r="8" spans="1:15" ht="12.75">
      <c r="A8" s="96"/>
      <c r="B8" s="96"/>
      <c r="C8" s="96" t="s">
        <v>127</v>
      </c>
      <c r="D8" s="96" t="s">
        <v>0</v>
      </c>
      <c r="E8" s="96" t="s">
        <v>136</v>
      </c>
      <c r="F8" s="96" t="s">
        <v>137</v>
      </c>
      <c r="G8" s="96"/>
      <c r="H8" s="97"/>
      <c r="I8" s="97"/>
      <c r="J8" s="97"/>
      <c r="K8" s="97" t="s">
        <v>28</v>
      </c>
      <c r="L8" s="97" t="s">
        <v>14</v>
      </c>
      <c r="N8" s="317" t="s">
        <v>25</v>
      </c>
      <c r="O8" s="345">
        <f>SUMIF(H10:H60,"=2",G10:G60)</f>
        <v>1000</v>
      </c>
    </row>
    <row r="9" spans="1:12" ht="12.75">
      <c r="A9" s="98"/>
      <c r="B9" s="98"/>
      <c r="C9" s="98"/>
      <c r="D9" s="99"/>
      <c r="E9" s="100"/>
      <c r="F9" s="99"/>
      <c r="G9" s="100"/>
      <c r="H9" s="100" t="s">
        <v>66</v>
      </c>
      <c r="I9" s="98"/>
      <c r="J9" s="98"/>
      <c r="K9" s="101">
        <v>0.485</v>
      </c>
      <c r="L9" s="102">
        <v>1.9417</v>
      </c>
    </row>
    <row r="10" spans="1:12" ht="12.75">
      <c r="A10" s="435" t="s">
        <v>17</v>
      </c>
      <c r="B10" s="436">
        <v>26</v>
      </c>
      <c r="C10" s="435" t="s">
        <v>130</v>
      </c>
      <c r="D10" s="437">
        <v>1100</v>
      </c>
      <c r="E10" s="436">
        <v>10</v>
      </c>
      <c r="F10" s="436">
        <v>5</v>
      </c>
      <c r="G10" s="438">
        <f>IF(E10=F10,D10,(F10/E10)*D10)</f>
        <v>550</v>
      </c>
      <c r="H10" s="436">
        <v>1</v>
      </c>
      <c r="I10" s="103">
        <f>SUM(G10*1.94127)</f>
        <v>1067.6985</v>
      </c>
      <c r="J10" s="438">
        <f>IF(H10=1,G10*2.1292,IF(H10=2,G10*1.9417,"$0"))</f>
        <v>1171.06</v>
      </c>
      <c r="K10" s="439">
        <f>SUM(J10)*0.485</f>
        <v>567.9640999999999</v>
      </c>
      <c r="L10" s="439">
        <f>SUM(G10*1.9417)</f>
        <v>1067.935</v>
      </c>
    </row>
    <row r="11" spans="1:12" ht="12.75">
      <c r="A11" s="443" t="s">
        <v>17</v>
      </c>
      <c r="B11" s="597">
        <v>26</v>
      </c>
      <c r="C11" s="443" t="s">
        <v>130</v>
      </c>
      <c r="D11" s="444">
        <v>1100</v>
      </c>
      <c r="E11" s="597">
        <v>10</v>
      </c>
      <c r="F11" s="597">
        <v>2</v>
      </c>
      <c r="G11" s="438">
        <f>IF(E11=F11,D11,(F11/E11)*D11)</f>
        <v>220</v>
      </c>
      <c r="H11" s="597">
        <v>1</v>
      </c>
      <c r="I11" s="444">
        <f>SUM(G11*1.94127)</f>
        <v>427.0794</v>
      </c>
      <c r="J11" s="438">
        <f>IF(H11=1,G11*2.1292,IF(H11=2,G11*1.9417,"$0"))</f>
        <v>468.424</v>
      </c>
      <c r="K11" s="439">
        <f aca="true" t="shared" si="0" ref="K11:K60">SUM(J11)*0.485</f>
        <v>227.18563999999998</v>
      </c>
      <c r="L11" s="439">
        <f aca="true" t="shared" si="1" ref="L11:L52">SUM(G11*1.9417)</f>
        <v>427.174</v>
      </c>
    </row>
    <row r="12" spans="1:12" ht="12.75">
      <c r="A12" s="443" t="s">
        <v>17</v>
      </c>
      <c r="B12" s="597">
        <v>26</v>
      </c>
      <c r="C12" s="443" t="s">
        <v>131</v>
      </c>
      <c r="D12" s="444">
        <v>1000</v>
      </c>
      <c r="E12" s="597">
        <v>10</v>
      </c>
      <c r="F12" s="597">
        <v>7</v>
      </c>
      <c r="G12" s="438">
        <f>IF(E12=F12,D12,(F12/E12)*D12)</f>
        <v>700</v>
      </c>
      <c r="H12" s="597">
        <v>1</v>
      </c>
      <c r="I12" s="444">
        <f>SUM(G12*1.94127)</f>
        <v>1358.8890000000001</v>
      </c>
      <c r="J12" s="438">
        <f>IF(H12=1,G12*2.1292,IF(H12=2,G12*1.9417,"$0"))</f>
        <v>1490.44</v>
      </c>
      <c r="K12" s="439">
        <f t="shared" si="0"/>
        <v>722.8634</v>
      </c>
      <c r="L12" s="439">
        <f t="shared" si="1"/>
        <v>1359.19</v>
      </c>
    </row>
    <row r="13" spans="1:12" ht="12.75">
      <c r="A13" s="443" t="s">
        <v>17</v>
      </c>
      <c r="B13" s="597">
        <v>26</v>
      </c>
      <c r="C13" s="443" t="s">
        <v>138</v>
      </c>
      <c r="D13" s="444">
        <v>1000</v>
      </c>
      <c r="E13" s="597">
        <v>10</v>
      </c>
      <c r="F13" s="597">
        <v>10</v>
      </c>
      <c r="G13" s="438">
        <f>IF(E13=F13,D13,(F13/E13)*D13)</f>
        <v>1000</v>
      </c>
      <c r="H13" s="597">
        <v>2</v>
      </c>
      <c r="I13" s="444">
        <f>SUM(G13*2.1292)</f>
        <v>2129.2</v>
      </c>
      <c r="J13" s="438">
        <f>IF(H13=1,G13*2.1292,IF(H13=2,G13*1.9417,"$0"))</f>
        <v>1941.7</v>
      </c>
      <c r="K13" s="439">
        <f t="shared" si="0"/>
        <v>941.7245</v>
      </c>
      <c r="L13" s="439">
        <f t="shared" si="1"/>
        <v>1941.7</v>
      </c>
    </row>
    <row r="14" spans="1:12" ht="12.75">
      <c r="A14" s="443"/>
      <c r="B14" s="597"/>
      <c r="C14" s="443"/>
      <c r="D14" s="444"/>
      <c r="E14" s="597"/>
      <c r="F14" s="597"/>
      <c r="G14" s="438">
        <f>IF(E14=F14,D14,(F14/E14)*D14)</f>
        <v>0</v>
      </c>
      <c r="H14" s="597"/>
      <c r="I14" s="444"/>
      <c r="J14" s="438" t="str">
        <f>IF(H14=1,G14*2.1292,IF(H14=2,G14*1.9417,"$0"))</f>
        <v>$0</v>
      </c>
      <c r="K14" s="439">
        <f t="shared" si="0"/>
        <v>0</v>
      </c>
      <c r="L14" s="439">
        <f t="shared" si="1"/>
        <v>0</v>
      </c>
    </row>
    <row r="15" spans="1:12" ht="12.75">
      <c r="A15" s="443"/>
      <c r="B15" s="597"/>
      <c r="C15" s="443"/>
      <c r="D15" s="444"/>
      <c r="E15" s="597"/>
      <c r="F15" s="597"/>
      <c r="G15" s="438">
        <f aca="true" t="shared" si="2" ref="G15:G60">IF(E15=F15,D15,(F15/E15)*D15)</f>
        <v>0</v>
      </c>
      <c r="H15" s="597"/>
      <c r="I15" s="444"/>
      <c r="J15" s="438" t="str">
        <f aca="true" t="shared" si="3" ref="J15:J60">IF(H15=1,G15*2.1292,IF(H15=2,G15*1.9417,"$0"))</f>
        <v>$0</v>
      </c>
      <c r="K15" s="439">
        <f t="shared" si="0"/>
        <v>0</v>
      </c>
      <c r="L15" s="439">
        <f t="shared" si="1"/>
        <v>0</v>
      </c>
    </row>
    <row r="16" spans="1:12" ht="12.75">
      <c r="A16" s="443"/>
      <c r="B16" s="597"/>
      <c r="C16" s="443"/>
      <c r="D16" s="444"/>
      <c r="E16" s="597"/>
      <c r="F16" s="597"/>
      <c r="G16" s="438">
        <f t="shared" si="2"/>
        <v>0</v>
      </c>
      <c r="H16" s="597"/>
      <c r="I16" s="444"/>
      <c r="J16" s="438" t="str">
        <f t="shared" si="3"/>
        <v>$0</v>
      </c>
      <c r="K16" s="439">
        <f t="shared" si="0"/>
        <v>0</v>
      </c>
      <c r="L16" s="439">
        <f t="shared" si="1"/>
        <v>0</v>
      </c>
    </row>
    <row r="17" spans="1:12" ht="12.75">
      <c r="A17" s="443"/>
      <c r="B17" s="597"/>
      <c r="C17" s="443"/>
      <c r="D17" s="444"/>
      <c r="E17" s="597"/>
      <c r="F17" s="597"/>
      <c r="G17" s="438">
        <f t="shared" si="2"/>
        <v>0</v>
      </c>
      <c r="H17" s="597"/>
      <c r="I17" s="444"/>
      <c r="J17" s="438" t="str">
        <f t="shared" si="3"/>
        <v>$0</v>
      </c>
      <c r="K17" s="439">
        <f t="shared" si="0"/>
        <v>0</v>
      </c>
      <c r="L17" s="439">
        <f t="shared" si="1"/>
        <v>0</v>
      </c>
    </row>
    <row r="18" spans="1:12" ht="12.75">
      <c r="A18" s="443"/>
      <c r="B18" s="597"/>
      <c r="C18" s="443"/>
      <c r="D18" s="444"/>
      <c r="E18" s="597"/>
      <c r="F18" s="597"/>
      <c r="G18" s="438">
        <f t="shared" si="2"/>
        <v>0</v>
      </c>
      <c r="H18" s="597"/>
      <c r="I18" s="444"/>
      <c r="J18" s="438" t="str">
        <f t="shared" si="3"/>
        <v>$0</v>
      </c>
      <c r="K18" s="439">
        <f t="shared" si="0"/>
        <v>0</v>
      </c>
      <c r="L18" s="439">
        <f t="shared" si="1"/>
        <v>0</v>
      </c>
    </row>
    <row r="19" spans="1:12" ht="12.75">
      <c r="A19" s="443"/>
      <c r="B19" s="597"/>
      <c r="C19" s="443"/>
      <c r="D19" s="444"/>
      <c r="E19" s="597"/>
      <c r="F19" s="597"/>
      <c r="G19" s="438">
        <f t="shared" si="2"/>
        <v>0</v>
      </c>
      <c r="H19" s="597"/>
      <c r="I19" s="444"/>
      <c r="J19" s="438" t="str">
        <f t="shared" si="3"/>
        <v>$0</v>
      </c>
      <c r="K19" s="439">
        <f t="shared" si="0"/>
        <v>0</v>
      </c>
      <c r="L19" s="439">
        <f t="shared" si="1"/>
        <v>0</v>
      </c>
    </row>
    <row r="20" spans="1:12" ht="12.75">
      <c r="A20" s="443"/>
      <c r="B20" s="597"/>
      <c r="C20" s="443"/>
      <c r="D20" s="444"/>
      <c r="E20" s="597"/>
      <c r="F20" s="597"/>
      <c r="G20" s="438">
        <f t="shared" si="2"/>
        <v>0</v>
      </c>
      <c r="H20" s="597"/>
      <c r="I20" s="444"/>
      <c r="J20" s="438" t="str">
        <f t="shared" si="3"/>
        <v>$0</v>
      </c>
      <c r="K20" s="439">
        <f t="shared" si="0"/>
        <v>0</v>
      </c>
      <c r="L20" s="439">
        <f t="shared" si="1"/>
        <v>0</v>
      </c>
    </row>
    <row r="21" spans="1:12" ht="12.75">
      <c r="A21" s="443"/>
      <c r="B21" s="597"/>
      <c r="C21" s="443"/>
      <c r="D21" s="444"/>
      <c r="E21" s="597"/>
      <c r="F21" s="597"/>
      <c r="G21" s="438">
        <f t="shared" si="2"/>
        <v>0</v>
      </c>
      <c r="H21" s="597"/>
      <c r="I21" s="444"/>
      <c r="J21" s="438" t="str">
        <f t="shared" si="3"/>
        <v>$0</v>
      </c>
      <c r="K21" s="439">
        <f t="shared" si="0"/>
        <v>0</v>
      </c>
      <c r="L21" s="439">
        <f t="shared" si="1"/>
        <v>0</v>
      </c>
    </row>
    <row r="22" spans="1:12" ht="12.75">
      <c r="A22" s="443"/>
      <c r="B22" s="597"/>
      <c r="C22" s="443"/>
      <c r="D22" s="444"/>
      <c r="E22" s="597"/>
      <c r="F22" s="597"/>
      <c r="G22" s="438">
        <f t="shared" si="2"/>
        <v>0</v>
      </c>
      <c r="H22" s="597"/>
      <c r="I22" s="444"/>
      <c r="J22" s="438" t="str">
        <f t="shared" si="3"/>
        <v>$0</v>
      </c>
      <c r="K22" s="439">
        <f t="shared" si="0"/>
        <v>0</v>
      </c>
      <c r="L22" s="439">
        <f t="shared" si="1"/>
        <v>0</v>
      </c>
    </row>
    <row r="23" spans="1:12" ht="12.75">
      <c r="A23" s="443"/>
      <c r="B23" s="597"/>
      <c r="C23" s="443"/>
      <c r="D23" s="444"/>
      <c r="E23" s="597"/>
      <c r="F23" s="597"/>
      <c r="G23" s="438">
        <f t="shared" si="2"/>
        <v>0</v>
      </c>
      <c r="H23" s="597"/>
      <c r="I23" s="444"/>
      <c r="J23" s="438" t="str">
        <f t="shared" si="3"/>
        <v>$0</v>
      </c>
      <c r="K23" s="439">
        <f t="shared" si="0"/>
        <v>0</v>
      </c>
      <c r="L23" s="439">
        <f t="shared" si="1"/>
        <v>0</v>
      </c>
    </row>
    <row r="24" spans="1:12" ht="12.75">
      <c r="A24" s="443"/>
      <c r="B24" s="597"/>
      <c r="C24" s="443"/>
      <c r="D24" s="444"/>
      <c r="E24" s="597"/>
      <c r="F24" s="597"/>
      <c r="G24" s="438">
        <f t="shared" si="2"/>
        <v>0</v>
      </c>
      <c r="H24" s="597"/>
      <c r="I24" s="444"/>
      <c r="J24" s="438" t="str">
        <f t="shared" si="3"/>
        <v>$0</v>
      </c>
      <c r="K24" s="439">
        <f t="shared" si="0"/>
        <v>0</v>
      </c>
      <c r="L24" s="439">
        <f t="shared" si="1"/>
        <v>0</v>
      </c>
    </row>
    <row r="25" spans="1:12" ht="12.75">
      <c r="A25" s="443"/>
      <c r="B25" s="597"/>
      <c r="C25" s="443"/>
      <c r="D25" s="444"/>
      <c r="E25" s="597"/>
      <c r="F25" s="597"/>
      <c r="G25" s="438">
        <f t="shared" si="2"/>
        <v>0</v>
      </c>
      <c r="H25" s="597"/>
      <c r="I25" s="444"/>
      <c r="J25" s="438" t="str">
        <f t="shared" si="3"/>
        <v>$0</v>
      </c>
      <c r="K25" s="439">
        <f t="shared" si="0"/>
        <v>0</v>
      </c>
      <c r="L25" s="439">
        <f t="shared" si="1"/>
        <v>0</v>
      </c>
    </row>
    <row r="26" spans="1:12" ht="12.75">
      <c r="A26" s="443"/>
      <c r="B26" s="597"/>
      <c r="C26" s="443"/>
      <c r="D26" s="444"/>
      <c r="E26" s="597"/>
      <c r="F26" s="597"/>
      <c r="G26" s="438">
        <f t="shared" si="2"/>
        <v>0</v>
      </c>
      <c r="H26" s="597"/>
      <c r="I26" s="444"/>
      <c r="J26" s="438" t="str">
        <f t="shared" si="3"/>
        <v>$0</v>
      </c>
      <c r="K26" s="439">
        <f t="shared" si="0"/>
        <v>0</v>
      </c>
      <c r="L26" s="439">
        <f t="shared" si="1"/>
        <v>0</v>
      </c>
    </row>
    <row r="27" spans="1:12" ht="12.75">
      <c r="A27" s="443"/>
      <c r="B27" s="597"/>
      <c r="C27" s="443"/>
      <c r="D27" s="444"/>
      <c r="E27" s="597"/>
      <c r="F27" s="597"/>
      <c r="G27" s="438">
        <f t="shared" si="2"/>
        <v>0</v>
      </c>
      <c r="H27" s="597"/>
      <c r="I27" s="444"/>
      <c r="J27" s="438" t="str">
        <f t="shared" si="3"/>
        <v>$0</v>
      </c>
      <c r="K27" s="439">
        <f t="shared" si="0"/>
        <v>0</v>
      </c>
      <c r="L27" s="439">
        <f t="shared" si="1"/>
        <v>0</v>
      </c>
    </row>
    <row r="28" spans="1:12" ht="12.75">
      <c r="A28" s="443"/>
      <c r="B28" s="597"/>
      <c r="C28" s="443"/>
      <c r="D28" s="444"/>
      <c r="E28" s="597"/>
      <c r="F28" s="597"/>
      <c r="G28" s="438">
        <f t="shared" si="2"/>
        <v>0</v>
      </c>
      <c r="H28" s="597"/>
      <c r="I28" s="444"/>
      <c r="J28" s="438" t="str">
        <f t="shared" si="3"/>
        <v>$0</v>
      </c>
      <c r="K28" s="439">
        <f t="shared" si="0"/>
        <v>0</v>
      </c>
      <c r="L28" s="439">
        <f t="shared" si="1"/>
        <v>0</v>
      </c>
    </row>
    <row r="29" spans="1:12" ht="12.75">
      <c r="A29" s="443"/>
      <c r="B29" s="597"/>
      <c r="C29" s="443"/>
      <c r="D29" s="444"/>
      <c r="E29" s="597"/>
      <c r="F29" s="597"/>
      <c r="G29" s="438">
        <f t="shared" si="2"/>
        <v>0</v>
      </c>
      <c r="H29" s="597"/>
      <c r="I29" s="444"/>
      <c r="J29" s="438" t="str">
        <f t="shared" si="3"/>
        <v>$0</v>
      </c>
      <c r="K29" s="439">
        <f t="shared" si="0"/>
        <v>0</v>
      </c>
      <c r="L29" s="439">
        <f t="shared" si="1"/>
        <v>0</v>
      </c>
    </row>
    <row r="30" spans="1:12" ht="12.75">
      <c r="A30" s="443"/>
      <c r="B30" s="597"/>
      <c r="C30" s="443"/>
      <c r="D30" s="444"/>
      <c r="E30" s="597"/>
      <c r="F30" s="597"/>
      <c r="G30" s="438">
        <f t="shared" si="2"/>
        <v>0</v>
      </c>
      <c r="H30" s="597"/>
      <c r="I30" s="444"/>
      <c r="J30" s="438" t="str">
        <f t="shared" si="3"/>
        <v>$0</v>
      </c>
      <c r="K30" s="439">
        <f t="shared" si="0"/>
        <v>0</v>
      </c>
      <c r="L30" s="439">
        <f t="shared" si="1"/>
        <v>0</v>
      </c>
    </row>
    <row r="31" spans="1:12" ht="12.75">
      <c r="A31" s="443"/>
      <c r="B31" s="597"/>
      <c r="C31" s="443"/>
      <c r="D31" s="444"/>
      <c r="E31" s="597"/>
      <c r="F31" s="597"/>
      <c r="G31" s="438">
        <f t="shared" si="2"/>
        <v>0</v>
      </c>
      <c r="H31" s="597"/>
      <c r="I31" s="444"/>
      <c r="J31" s="438" t="str">
        <f t="shared" si="3"/>
        <v>$0</v>
      </c>
      <c r="K31" s="439">
        <f t="shared" si="0"/>
        <v>0</v>
      </c>
      <c r="L31" s="439">
        <f t="shared" si="1"/>
        <v>0</v>
      </c>
    </row>
    <row r="32" spans="1:12" ht="12.75">
      <c r="A32" s="443"/>
      <c r="B32" s="597"/>
      <c r="C32" s="443"/>
      <c r="D32" s="444"/>
      <c r="E32" s="597"/>
      <c r="F32" s="597"/>
      <c r="G32" s="438">
        <f t="shared" si="2"/>
        <v>0</v>
      </c>
      <c r="H32" s="597"/>
      <c r="I32" s="444"/>
      <c r="J32" s="438" t="str">
        <f t="shared" si="3"/>
        <v>$0</v>
      </c>
      <c r="K32" s="439">
        <f t="shared" si="0"/>
        <v>0</v>
      </c>
      <c r="L32" s="439">
        <f t="shared" si="1"/>
        <v>0</v>
      </c>
    </row>
    <row r="33" spans="1:12" ht="12.75">
      <c r="A33" s="443"/>
      <c r="B33" s="597"/>
      <c r="C33" s="443"/>
      <c r="D33" s="444"/>
      <c r="E33" s="597"/>
      <c r="F33" s="597"/>
      <c r="G33" s="438">
        <f t="shared" si="2"/>
        <v>0</v>
      </c>
      <c r="H33" s="597"/>
      <c r="I33" s="444"/>
      <c r="J33" s="438" t="str">
        <f t="shared" si="3"/>
        <v>$0</v>
      </c>
      <c r="K33" s="439">
        <f t="shared" si="0"/>
        <v>0</v>
      </c>
      <c r="L33" s="439">
        <f t="shared" si="1"/>
        <v>0</v>
      </c>
    </row>
    <row r="34" spans="1:12" ht="12.75">
      <c r="A34" s="443"/>
      <c r="B34" s="597"/>
      <c r="C34" s="443"/>
      <c r="D34" s="444"/>
      <c r="E34" s="597"/>
      <c r="F34" s="597"/>
      <c r="G34" s="438">
        <f t="shared" si="2"/>
        <v>0</v>
      </c>
      <c r="H34" s="597"/>
      <c r="I34" s="444"/>
      <c r="J34" s="438" t="str">
        <f t="shared" si="3"/>
        <v>$0</v>
      </c>
      <c r="K34" s="439">
        <f t="shared" si="0"/>
        <v>0</v>
      </c>
      <c r="L34" s="439">
        <f t="shared" si="1"/>
        <v>0</v>
      </c>
    </row>
    <row r="35" spans="1:12" ht="12.75">
      <c r="A35" s="443"/>
      <c r="B35" s="597"/>
      <c r="C35" s="443"/>
      <c r="D35" s="444"/>
      <c r="E35" s="597"/>
      <c r="F35" s="597"/>
      <c r="G35" s="438">
        <f t="shared" si="2"/>
        <v>0</v>
      </c>
      <c r="H35" s="597"/>
      <c r="I35" s="444"/>
      <c r="J35" s="438" t="str">
        <f t="shared" si="3"/>
        <v>$0</v>
      </c>
      <c r="K35" s="439">
        <f t="shared" si="0"/>
        <v>0</v>
      </c>
      <c r="L35" s="439">
        <f t="shared" si="1"/>
        <v>0</v>
      </c>
    </row>
    <row r="36" spans="1:12" ht="12.75">
      <c r="A36" s="443"/>
      <c r="B36" s="597"/>
      <c r="C36" s="443"/>
      <c r="D36" s="444"/>
      <c r="E36" s="597"/>
      <c r="F36" s="597"/>
      <c r="G36" s="438">
        <f t="shared" si="2"/>
        <v>0</v>
      </c>
      <c r="H36" s="597"/>
      <c r="I36" s="444"/>
      <c r="J36" s="438" t="str">
        <f t="shared" si="3"/>
        <v>$0</v>
      </c>
      <c r="K36" s="439">
        <f t="shared" si="0"/>
        <v>0</v>
      </c>
      <c r="L36" s="439">
        <f t="shared" si="1"/>
        <v>0</v>
      </c>
    </row>
    <row r="37" spans="1:12" ht="12.75">
      <c r="A37" s="443"/>
      <c r="B37" s="597"/>
      <c r="C37" s="443"/>
      <c r="D37" s="444"/>
      <c r="E37" s="597"/>
      <c r="F37" s="597"/>
      <c r="G37" s="438">
        <f t="shared" si="2"/>
        <v>0</v>
      </c>
      <c r="H37" s="597"/>
      <c r="I37" s="444"/>
      <c r="J37" s="438" t="str">
        <f t="shared" si="3"/>
        <v>$0</v>
      </c>
      <c r="K37" s="439">
        <f t="shared" si="0"/>
        <v>0</v>
      </c>
      <c r="L37" s="439">
        <f t="shared" si="1"/>
        <v>0</v>
      </c>
    </row>
    <row r="38" spans="1:12" ht="12.75">
      <c r="A38" s="443"/>
      <c r="B38" s="597"/>
      <c r="C38" s="443"/>
      <c r="D38" s="444"/>
      <c r="E38" s="597"/>
      <c r="F38" s="597"/>
      <c r="G38" s="438">
        <f t="shared" si="2"/>
        <v>0</v>
      </c>
      <c r="H38" s="597"/>
      <c r="I38" s="444"/>
      <c r="J38" s="438" t="str">
        <f t="shared" si="3"/>
        <v>$0</v>
      </c>
      <c r="K38" s="439">
        <f t="shared" si="0"/>
        <v>0</v>
      </c>
      <c r="L38" s="439">
        <f t="shared" si="1"/>
        <v>0</v>
      </c>
    </row>
    <row r="39" spans="1:12" ht="12.75">
      <c r="A39" s="443"/>
      <c r="B39" s="597"/>
      <c r="C39" s="443"/>
      <c r="D39" s="444"/>
      <c r="E39" s="597"/>
      <c r="F39" s="597"/>
      <c r="G39" s="438">
        <f t="shared" si="2"/>
        <v>0</v>
      </c>
      <c r="H39" s="597"/>
      <c r="I39" s="444"/>
      <c r="J39" s="438" t="str">
        <f t="shared" si="3"/>
        <v>$0</v>
      </c>
      <c r="K39" s="439">
        <f t="shared" si="0"/>
        <v>0</v>
      </c>
      <c r="L39" s="439">
        <f t="shared" si="1"/>
        <v>0</v>
      </c>
    </row>
    <row r="40" spans="1:12" ht="12.75">
      <c r="A40" s="443"/>
      <c r="B40" s="597"/>
      <c r="C40" s="443"/>
      <c r="D40" s="444"/>
      <c r="E40" s="597"/>
      <c r="F40" s="597"/>
      <c r="G40" s="438">
        <f t="shared" si="2"/>
        <v>0</v>
      </c>
      <c r="H40" s="597"/>
      <c r="I40" s="444"/>
      <c r="J40" s="438" t="str">
        <f t="shared" si="3"/>
        <v>$0</v>
      </c>
      <c r="K40" s="439">
        <f t="shared" si="0"/>
        <v>0</v>
      </c>
      <c r="L40" s="439">
        <f t="shared" si="1"/>
        <v>0</v>
      </c>
    </row>
    <row r="41" spans="1:12" ht="12.75">
      <c r="A41" s="443"/>
      <c r="B41" s="597"/>
      <c r="C41" s="443"/>
      <c r="D41" s="444"/>
      <c r="E41" s="597"/>
      <c r="F41" s="597"/>
      <c r="G41" s="438">
        <f t="shared" si="2"/>
        <v>0</v>
      </c>
      <c r="H41" s="597"/>
      <c r="I41" s="444"/>
      <c r="J41" s="438" t="str">
        <f t="shared" si="3"/>
        <v>$0</v>
      </c>
      <c r="K41" s="439">
        <f t="shared" si="0"/>
        <v>0</v>
      </c>
      <c r="L41" s="439">
        <f t="shared" si="1"/>
        <v>0</v>
      </c>
    </row>
    <row r="42" spans="1:12" ht="12.75">
      <c r="A42" s="443"/>
      <c r="B42" s="597"/>
      <c r="C42" s="443"/>
      <c r="D42" s="444"/>
      <c r="E42" s="597"/>
      <c r="F42" s="597"/>
      <c r="G42" s="438">
        <f t="shared" si="2"/>
        <v>0</v>
      </c>
      <c r="H42" s="597"/>
      <c r="I42" s="444"/>
      <c r="J42" s="438" t="str">
        <f t="shared" si="3"/>
        <v>$0</v>
      </c>
      <c r="K42" s="439">
        <f t="shared" si="0"/>
        <v>0</v>
      </c>
      <c r="L42" s="439">
        <f t="shared" si="1"/>
        <v>0</v>
      </c>
    </row>
    <row r="43" spans="1:12" ht="12.75">
      <c r="A43" s="443"/>
      <c r="B43" s="597"/>
      <c r="C43" s="443"/>
      <c r="D43" s="444"/>
      <c r="E43" s="597"/>
      <c r="F43" s="597"/>
      <c r="G43" s="438">
        <f t="shared" si="2"/>
        <v>0</v>
      </c>
      <c r="H43" s="597"/>
      <c r="I43" s="444"/>
      <c r="J43" s="438" t="str">
        <f t="shared" si="3"/>
        <v>$0</v>
      </c>
      <c r="K43" s="439">
        <f t="shared" si="0"/>
        <v>0</v>
      </c>
      <c r="L43" s="439">
        <f t="shared" si="1"/>
        <v>0</v>
      </c>
    </row>
    <row r="44" spans="1:12" ht="12.75">
      <c r="A44" s="443"/>
      <c r="B44" s="597"/>
      <c r="C44" s="443"/>
      <c r="D44" s="444"/>
      <c r="E44" s="597"/>
      <c r="F44" s="597"/>
      <c r="G44" s="438">
        <f t="shared" si="2"/>
        <v>0</v>
      </c>
      <c r="H44" s="597"/>
      <c r="I44" s="444"/>
      <c r="J44" s="438" t="str">
        <f t="shared" si="3"/>
        <v>$0</v>
      </c>
      <c r="K44" s="439">
        <f t="shared" si="0"/>
        <v>0</v>
      </c>
      <c r="L44" s="439">
        <f t="shared" si="1"/>
        <v>0</v>
      </c>
    </row>
    <row r="45" spans="1:12" ht="12.75">
      <c r="A45" s="443"/>
      <c r="B45" s="597"/>
      <c r="C45" s="443"/>
      <c r="D45" s="444"/>
      <c r="E45" s="597"/>
      <c r="F45" s="597"/>
      <c r="G45" s="438">
        <f t="shared" si="2"/>
        <v>0</v>
      </c>
      <c r="H45" s="597"/>
      <c r="I45" s="444"/>
      <c r="J45" s="438" t="str">
        <f t="shared" si="3"/>
        <v>$0</v>
      </c>
      <c r="K45" s="439">
        <f t="shared" si="0"/>
        <v>0</v>
      </c>
      <c r="L45" s="439">
        <f t="shared" si="1"/>
        <v>0</v>
      </c>
    </row>
    <row r="46" spans="1:12" ht="12.75">
      <c r="A46" s="443"/>
      <c r="B46" s="597"/>
      <c r="C46" s="443"/>
      <c r="D46" s="444"/>
      <c r="E46" s="597"/>
      <c r="F46" s="597"/>
      <c r="G46" s="438">
        <f t="shared" si="2"/>
        <v>0</v>
      </c>
      <c r="H46" s="597"/>
      <c r="I46" s="444"/>
      <c r="J46" s="438" t="str">
        <f t="shared" si="3"/>
        <v>$0</v>
      </c>
      <c r="K46" s="439">
        <f t="shared" si="0"/>
        <v>0</v>
      </c>
      <c r="L46" s="439">
        <f t="shared" si="1"/>
        <v>0</v>
      </c>
    </row>
    <row r="47" spans="1:12" ht="12.75">
      <c r="A47" s="443"/>
      <c r="B47" s="597"/>
      <c r="C47" s="443"/>
      <c r="D47" s="444"/>
      <c r="E47" s="597"/>
      <c r="F47" s="597"/>
      <c r="G47" s="438">
        <f t="shared" si="2"/>
        <v>0</v>
      </c>
      <c r="H47" s="597"/>
      <c r="I47" s="444"/>
      <c r="J47" s="438" t="str">
        <f t="shared" si="3"/>
        <v>$0</v>
      </c>
      <c r="K47" s="439">
        <f t="shared" si="0"/>
        <v>0</v>
      </c>
      <c r="L47" s="439">
        <f t="shared" si="1"/>
        <v>0</v>
      </c>
    </row>
    <row r="48" spans="1:12" ht="12.75">
      <c r="A48" s="443"/>
      <c r="B48" s="597"/>
      <c r="C48" s="443"/>
      <c r="D48" s="444"/>
      <c r="E48" s="597"/>
      <c r="F48" s="597"/>
      <c r="G48" s="438">
        <f t="shared" si="2"/>
        <v>0</v>
      </c>
      <c r="H48" s="597"/>
      <c r="I48" s="444"/>
      <c r="J48" s="438" t="str">
        <f t="shared" si="3"/>
        <v>$0</v>
      </c>
      <c r="K48" s="439">
        <f t="shared" si="0"/>
        <v>0</v>
      </c>
      <c r="L48" s="439">
        <f t="shared" si="1"/>
        <v>0</v>
      </c>
    </row>
    <row r="49" spans="1:12" ht="12.75">
      <c r="A49" s="443"/>
      <c r="B49" s="597"/>
      <c r="C49" s="443"/>
      <c r="D49" s="444"/>
      <c r="E49" s="597"/>
      <c r="F49" s="597"/>
      <c r="G49" s="438">
        <f t="shared" si="2"/>
        <v>0</v>
      </c>
      <c r="H49" s="597"/>
      <c r="I49" s="444"/>
      <c r="J49" s="438" t="str">
        <f t="shared" si="3"/>
        <v>$0</v>
      </c>
      <c r="K49" s="439">
        <f t="shared" si="0"/>
        <v>0</v>
      </c>
      <c r="L49" s="439">
        <f t="shared" si="1"/>
        <v>0</v>
      </c>
    </row>
    <row r="50" spans="1:12" ht="12.75">
      <c r="A50" s="443"/>
      <c r="B50" s="597"/>
      <c r="C50" s="443"/>
      <c r="D50" s="444"/>
      <c r="E50" s="597"/>
      <c r="F50" s="597"/>
      <c r="G50" s="438">
        <f t="shared" si="2"/>
        <v>0</v>
      </c>
      <c r="H50" s="597"/>
      <c r="I50" s="444"/>
      <c r="J50" s="438" t="str">
        <f t="shared" si="3"/>
        <v>$0</v>
      </c>
      <c r="K50" s="439">
        <f t="shared" si="0"/>
        <v>0</v>
      </c>
      <c r="L50" s="439">
        <f t="shared" si="1"/>
        <v>0</v>
      </c>
    </row>
    <row r="51" spans="1:12" ht="12.75">
      <c r="A51" s="443"/>
      <c r="B51" s="597"/>
      <c r="C51" s="443"/>
      <c r="D51" s="444"/>
      <c r="E51" s="597"/>
      <c r="F51" s="597"/>
      <c r="G51" s="438">
        <f t="shared" si="2"/>
        <v>0</v>
      </c>
      <c r="H51" s="597"/>
      <c r="I51" s="444"/>
      <c r="J51" s="438" t="str">
        <f t="shared" si="3"/>
        <v>$0</v>
      </c>
      <c r="K51" s="439">
        <f t="shared" si="0"/>
        <v>0</v>
      </c>
      <c r="L51" s="439">
        <f t="shared" si="1"/>
        <v>0</v>
      </c>
    </row>
    <row r="52" spans="1:12" ht="12.75">
      <c r="A52" s="443"/>
      <c r="B52" s="597"/>
      <c r="C52" s="443"/>
      <c r="D52" s="444"/>
      <c r="E52" s="597"/>
      <c r="F52" s="597"/>
      <c r="G52" s="438">
        <f t="shared" si="2"/>
        <v>0</v>
      </c>
      <c r="H52" s="597"/>
      <c r="I52" s="444"/>
      <c r="J52" s="438" t="str">
        <f t="shared" si="3"/>
        <v>$0</v>
      </c>
      <c r="K52" s="439">
        <f t="shared" si="0"/>
        <v>0</v>
      </c>
      <c r="L52" s="439">
        <f t="shared" si="1"/>
        <v>0</v>
      </c>
    </row>
    <row r="53" spans="1:12" ht="12.75">
      <c r="A53" s="443"/>
      <c r="B53" s="597"/>
      <c r="C53" s="443"/>
      <c r="D53" s="444"/>
      <c r="E53" s="597"/>
      <c r="F53" s="597"/>
      <c r="G53" s="438">
        <f t="shared" si="2"/>
        <v>0</v>
      </c>
      <c r="H53" s="597"/>
      <c r="I53" s="444"/>
      <c r="J53" s="438" t="str">
        <f t="shared" si="3"/>
        <v>$0</v>
      </c>
      <c r="K53" s="439">
        <f t="shared" si="0"/>
        <v>0</v>
      </c>
      <c r="L53" s="439">
        <f>SUM(G53*1.9417)</f>
        <v>0</v>
      </c>
    </row>
    <row r="54" spans="1:12" ht="12.75">
      <c r="A54" s="443"/>
      <c r="B54" s="597"/>
      <c r="C54" s="443"/>
      <c r="D54" s="444"/>
      <c r="E54" s="597"/>
      <c r="F54" s="597"/>
      <c r="G54" s="438">
        <f t="shared" si="2"/>
        <v>0</v>
      </c>
      <c r="H54" s="597"/>
      <c r="I54" s="444"/>
      <c r="J54" s="438" t="str">
        <f t="shared" si="3"/>
        <v>$0</v>
      </c>
      <c r="K54" s="439">
        <f t="shared" si="0"/>
        <v>0</v>
      </c>
      <c r="L54" s="439">
        <f aca="true" t="shared" si="4" ref="L54:L60">SUM(G54*1.9417)</f>
        <v>0</v>
      </c>
    </row>
    <row r="55" spans="1:12" ht="12.75">
      <c r="A55" s="443"/>
      <c r="B55" s="597"/>
      <c r="C55" s="443"/>
      <c r="D55" s="444"/>
      <c r="E55" s="597"/>
      <c r="F55" s="597"/>
      <c r="G55" s="438">
        <f t="shared" si="2"/>
        <v>0</v>
      </c>
      <c r="H55" s="597"/>
      <c r="I55" s="444"/>
      <c r="J55" s="438" t="str">
        <f t="shared" si="3"/>
        <v>$0</v>
      </c>
      <c r="K55" s="439">
        <f t="shared" si="0"/>
        <v>0</v>
      </c>
      <c r="L55" s="439">
        <f t="shared" si="4"/>
        <v>0</v>
      </c>
    </row>
    <row r="56" spans="1:19" ht="12.75">
      <c r="A56" s="443"/>
      <c r="B56" s="597"/>
      <c r="C56" s="443"/>
      <c r="D56" s="444"/>
      <c r="E56" s="597"/>
      <c r="F56" s="597"/>
      <c r="G56" s="438">
        <f t="shared" si="2"/>
        <v>0</v>
      </c>
      <c r="H56" s="597"/>
      <c r="I56" s="444"/>
      <c r="J56" s="438" t="str">
        <f t="shared" si="3"/>
        <v>$0</v>
      </c>
      <c r="K56" s="439">
        <f t="shared" si="0"/>
        <v>0</v>
      </c>
      <c r="L56" s="439">
        <f t="shared" si="4"/>
        <v>0</v>
      </c>
      <c r="Q56" s="104"/>
      <c r="R56" s="104"/>
      <c r="S56" s="104"/>
    </row>
    <row r="57" spans="1:12" ht="12.75">
      <c r="A57" s="443"/>
      <c r="B57" s="597"/>
      <c r="C57" s="443"/>
      <c r="D57" s="444"/>
      <c r="E57" s="597"/>
      <c r="F57" s="597"/>
      <c r="G57" s="438">
        <f t="shared" si="2"/>
        <v>0</v>
      </c>
      <c r="H57" s="597"/>
      <c r="I57" s="444"/>
      <c r="J57" s="438" t="str">
        <f t="shared" si="3"/>
        <v>$0</v>
      </c>
      <c r="K57" s="439">
        <f t="shared" si="0"/>
        <v>0</v>
      </c>
      <c r="L57" s="439">
        <f t="shared" si="4"/>
        <v>0</v>
      </c>
    </row>
    <row r="58" spans="1:12" ht="12.75">
      <c r="A58" s="443"/>
      <c r="B58" s="597"/>
      <c r="C58" s="443"/>
      <c r="D58" s="444"/>
      <c r="E58" s="597"/>
      <c r="F58" s="597"/>
      <c r="G58" s="438">
        <f t="shared" si="2"/>
        <v>0</v>
      </c>
      <c r="H58" s="597"/>
      <c r="I58" s="444"/>
      <c r="J58" s="438" t="str">
        <f t="shared" si="3"/>
        <v>$0</v>
      </c>
      <c r="K58" s="439">
        <f t="shared" si="0"/>
        <v>0</v>
      </c>
      <c r="L58" s="439">
        <f t="shared" si="4"/>
        <v>0</v>
      </c>
    </row>
    <row r="59" spans="1:12" ht="12.75">
      <c r="A59" s="443"/>
      <c r="B59" s="597"/>
      <c r="C59" s="443"/>
      <c r="D59" s="444"/>
      <c r="E59" s="597"/>
      <c r="F59" s="597"/>
      <c r="G59" s="438">
        <f t="shared" si="2"/>
        <v>0</v>
      </c>
      <c r="H59" s="597"/>
      <c r="I59" s="444"/>
      <c r="J59" s="438" t="str">
        <f t="shared" si="3"/>
        <v>$0</v>
      </c>
      <c r="K59" s="439">
        <f t="shared" si="0"/>
        <v>0</v>
      </c>
      <c r="L59" s="439">
        <f t="shared" si="4"/>
        <v>0</v>
      </c>
    </row>
    <row r="60" spans="1:12" ht="12.75">
      <c r="A60" s="443"/>
      <c r="B60" s="597"/>
      <c r="C60" s="443"/>
      <c r="D60" s="444"/>
      <c r="E60" s="597"/>
      <c r="F60" s="597"/>
      <c r="G60" s="438">
        <f t="shared" si="2"/>
        <v>0</v>
      </c>
      <c r="H60" s="597"/>
      <c r="I60" s="444"/>
      <c r="J60" s="438" t="str">
        <f t="shared" si="3"/>
        <v>$0</v>
      </c>
      <c r="K60" s="439">
        <f t="shared" si="0"/>
        <v>0</v>
      </c>
      <c r="L60" s="439">
        <f t="shared" si="4"/>
        <v>0</v>
      </c>
    </row>
    <row r="61" spans="1:12" ht="12.75">
      <c r="A61" s="441" t="s">
        <v>9</v>
      </c>
      <c r="B61" s="442"/>
      <c r="C61" s="443"/>
      <c r="D61" s="444">
        <f>SUM(D10:D60)</f>
        <v>4200</v>
      </c>
      <c r="E61" s="445"/>
      <c r="F61" s="445"/>
      <c r="G61" s="444">
        <f>SUM(G10:G60)</f>
        <v>2470</v>
      </c>
      <c r="H61" s="442"/>
      <c r="I61" s="444"/>
      <c r="J61" s="444">
        <f>SUM(J10:J60)</f>
        <v>5071.624</v>
      </c>
      <c r="K61" s="444">
        <f>SUM(K10:K60)</f>
        <v>2459.73764</v>
      </c>
      <c r="L61" s="444">
        <f>SUM(L10:L60)</f>
        <v>4795.999</v>
      </c>
    </row>
    <row r="62" spans="1:12" ht="12.75">
      <c r="A62" s="598"/>
      <c r="B62" s="598"/>
      <c r="C62" s="598"/>
      <c r="D62" s="598"/>
      <c r="E62" s="598"/>
      <c r="F62" s="598"/>
      <c r="G62" s="598"/>
      <c r="H62" s="598"/>
      <c r="I62" s="598"/>
      <c r="J62" s="598"/>
      <c r="K62" s="598"/>
      <c r="L62" s="598"/>
    </row>
    <row r="63" spans="1:12" ht="12.75">
      <c r="A63" s="598" t="s">
        <v>91</v>
      </c>
      <c r="B63" s="598"/>
      <c r="C63" s="598"/>
      <c r="D63" s="598"/>
      <c r="E63" s="598"/>
      <c r="F63" s="598"/>
      <c r="G63" s="598"/>
      <c r="H63" s="598"/>
      <c r="I63" s="598"/>
      <c r="J63" s="598"/>
      <c r="K63" s="598"/>
      <c r="L63" s="598"/>
    </row>
    <row r="64" spans="1:12" ht="12.75">
      <c r="A64" s="598"/>
      <c r="B64" s="598"/>
      <c r="C64" s="598"/>
      <c r="D64" s="598"/>
      <c r="E64" s="598"/>
      <c r="F64" s="598"/>
      <c r="G64" s="598"/>
      <c r="H64" s="598"/>
      <c r="I64" s="598"/>
      <c r="J64" s="598"/>
      <c r="K64" s="598"/>
      <c r="L64" s="598"/>
    </row>
    <row r="65" spans="1:12" ht="12.75">
      <c r="A65" s="599" t="s">
        <v>249</v>
      </c>
      <c r="B65" s="598"/>
      <c r="C65" s="598"/>
      <c r="D65" s="598"/>
      <c r="E65" s="598"/>
      <c r="F65" s="598"/>
      <c r="G65" s="598"/>
      <c r="H65" s="598"/>
      <c r="I65" s="598"/>
      <c r="J65" s="598"/>
      <c r="K65" s="598"/>
      <c r="L65" s="598"/>
    </row>
    <row r="66" spans="1:12" ht="12.75">
      <c r="A66" s="574" t="s">
        <v>245</v>
      </c>
      <c r="B66" s="598"/>
      <c r="C66" s="598"/>
      <c r="D66" s="598"/>
      <c r="E66" s="598"/>
      <c r="F66" s="598"/>
      <c r="G66" s="598"/>
      <c r="H66" s="598"/>
      <c r="I66" s="598"/>
      <c r="J66" s="598"/>
      <c r="K66" s="598"/>
      <c r="L66" s="570" t="s">
        <v>255</v>
      </c>
    </row>
    <row r="67" spans="1:12" ht="12.75">
      <c r="A67" s="598"/>
      <c r="B67" s="598"/>
      <c r="C67" s="598"/>
      <c r="D67" s="598"/>
      <c r="E67" s="598"/>
      <c r="F67" s="598"/>
      <c r="G67" s="598"/>
      <c r="H67" s="598"/>
      <c r="I67" s="598"/>
      <c r="J67" s="598"/>
      <c r="K67" s="598"/>
      <c r="L67" s="598"/>
    </row>
    <row r="68" spans="1:12" ht="12.75">
      <c r="A68" s="598"/>
      <c r="B68" s="598"/>
      <c r="C68" s="598"/>
      <c r="D68" s="598"/>
      <c r="E68" s="598"/>
      <c r="F68" s="598"/>
      <c r="G68" s="598"/>
      <c r="H68" s="598"/>
      <c r="I68" s="598"/>
      <c r="J68" s="598"/>
      <c r="K68" s="598"/>
      <c r="L68" s="598"/>
    </row>
    <row r="69" spans="1:12" ht="12.75">
      <c r="A69" s="598"/>
      <c r="B69" s="598"/>
      <c r="C69" s="598"/>
      <c r="D69" s="598"/>
      <c r="E69" s="598"/>
      <c r="F69" s="598"/>
      <c r="G69" s="598"/>
      <c r="H69" s="598"/>
      <c r="I69" s="598"/>
      <c r="J69" s="598"/>
      <c r="K69" s="598"/>
      <c r="L69" s="598"/>
    </row>
    <row r="70" spans="1:12" ht="12.75">
      <c r="A70" s="598"/>
      <c r="B70" s="598"/>
      <c r="C70" s="598"/>
      <c r="D70" s="598"/>
      <c r="E70" s="598"/>
      <c r="F70" s="598"/>
      <c r="G70" s="598"/>
      <c r="H70" s="598"/>
      <c r="I70" s="598"/>
      <c r="J70" s="598"/>
      <c r="K70" s="598"/>
      <c r="L70" s="598"/>
    </row>
    <row r="71" spans="1:12" ht="12.75">
      <c r="A71" s="598"/>
      <c r="B71" s="598"/>
      <c r="C71" s="598"/>
      <c r="D71" s="598"/>
      <c r="E71" s="598"/>
      <c r="F71" s="598"/>
      <c r="G71" s="598"/>
      <c r="H71" s="598"/>
      <c r="I71" s="598"/>
      <c r="J71" s="598"/>
      <c r="K71" s="598"/>
      <c r="L71" s="598"/>
    </row>
    <row r="72" spans="1:12" ht="12.75">
      <c r="A72" s="598"/>
      <c r="B72" s="598"/>
      <c r="C72" s="598"/>
      <c r="D72" s="598"/>
      <c r="E72" s="598"/>
      <c r="F72" s="598"/>
      <c r="G72" s="598"/>
      <c r="H72" s="598"/>
      <c r="I72" s="598"/>
      <c r="J72" s="598"/>
      <c r="K72" s="598"/>
      <c r="L72" s="598"/>
    </row>
  </sheetData>
  <sheetProtection password="C2F7" sheet="1" objects="1" scenarios="1"/>
  <printOptions/>
  <pageMargins left="0.5511811023622047" right="0.5511811023622047" top="0.984251968503937" bottom="0.5905511811023623" header="0.5118110236220472" footer="0.5118110236220472"/>
  <pageSetup fitToHeight="1" fitToWidth="1" horizontalDpi="600" verticalDpi="600" orientation="landscape" paperSize="9" scale="57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7"/>
  <sheetViews>
    <sheetView workbookViewId="0" topLeftCell="A1">
      <selection activeCell="A1" sqref="A1"/>
    </sheetView>
  </sheetViews>
  <sheetFormatPr defaultColWidth="9.140625" defaultRowHeight="12.75"/>
  <cols>
    <col min="1" max="1" width="14.28125" style="221" customWidth="1"/>
    <col min="2" max="2" width="10.8515625" style="221" customWidth="1"/>
    <col min="3" max="3" width="10.140625" style="221" customWidth="1"/>
    <col min="4" max="4" width="11.140625" style="221" customWidth="1"/>
    <col min="5" max="5" width="10.28125" style="221" customWidth="1"/>
    <col min="6" max="6" width="11.8515625" style="221" customWidth="1"/>
    <col min="7" max="7" width="12.7109375" style="221" customWidth="1"/>
    <col min="8" max="8" width="10.421875" style="221" customWidth="1"/>
    <col min="9" max="9" width="13.421875" style="221" customWidth="1"/>
    <col min="10" max="10" width="14.421875" style="221" customWidth="1"/>
    <col min="11" max="11" width="13.140625" style="221" customWidth="1"/>
    <col min="12" max="12" width="13.421875" style="221" customWidth="1"/>
    <col min="13" max="13" width="11.7109375" style="221" customWidth="1"/>
    <col min="14" max="14" width="11.28125" style="221" customWidth="1"/>
    <col min="15" max="15" width="12.421875" style="221" customWidth="1"/>
    <col min="16" max="16" width="14.140625" style="221" customWidth="1"/>
    <col min="17" max="17" width="12.57421875" style="221" customWidth="1"/>
    <col min="18" max="18" width="13.140625" style="221" customWidth="1"/>
    <col min="19" max="19" width="11.8515625" style="221" customWidth="1"/>
    <col min="20" max="20" width="11.00390625" style="221" customWidth="1"/>
    <col min="21" max="21" width="12.28125" style="221" customWidth="1"/>
    <col min="22" max="22" width="12.57421875" style="221" customWidth="1"/>
    <col min="23" max="23" width="10.57421875" style="221" customWidth="1"/>
    <col min="24" max="24" width="12.00390625" style="221" customWidth="1"/>
    <col min="25" max="26" width="10.7109375" style="221" hidden="1" customWidth="1"/>
    <col min="27" max="16384" width="9.140625" style="221" customWidth="1"/>
  </cols>
  <sheetData>
    <row r="1" spans="1:21" ht="18">
      <c r="A1" s="219" t="s">
        <v>200</v>
      </c>
      <c r="B1" s="220"/>
      <c r="C1" s="220"/>
      <c r="D1" s="220"/>
      <c r="E1" s="220"/>
      <c r="F1" s="220"/>
      <c r="G1" s="220"/>
      <c r="H1" s="220"/>
      <c r="R1" s="220"/>
      <c r="S1" s="222"/>
      <c r="U1" s="223"/>
    </row>
    <row r="2" spans="1:21" ht="18">
      <c r="A2" s="219"/>
      <c r="B2" s="220"/>
      <c r="C2" s="220"/>
      <c r="D2" s="220"/>
      <c r="E2" s="220"/>
      <c r="F2" s="220"/>
      <c r="G2" s="220"/>
      <c r="H2" s="220"/>
      <c r="N2"/>
      <c r="R2" s="220"/>
      <c r="U2" s="223"/>
    </row>
    <row r="3" spans="1:20" ht="15.75">
      <c r="A3" s="224" t="s">
        <v>0</v>
      </c>
      <c r="B3" s="540"/>
      <c r="C3" s="540"/>
      <c r="D3" s="540"/>
      <c r="E3" s="540"/>
      <c r="F3" s="220"/>
      <c r="G3" s="220"/>
      <c r="H3" s="220"/>
      <c r="I3" s="221" t="s">
        <v>201</v>
      </c>
      <c r="K3" s="530">
        <v>365</v>
      </c>
      <c r="N3" s="225"/>
      <c r="Q3" s="220"/>
      <c r="T3" s="223"/>
    </row>
    <row r="4" spans="1:20" ht="15.75">
      <c r="A4" s="224" t="s">
        <v>1</v>
      </c>
      <c r="B4" s="540"/>
      <c r="C4" s="540"/>
      <c r="D4" s="540"/>
      <c r="E4" s="540"/>
      <c r="F4" s="220"/>
      <c r="G4" s="220"/>
      <c r="H4" s="220"/>
      <c r="I4" s="221" t="s">
        <v>202</v>
      </c>
      <c r="K4" s="530">
        <v>228</v>
      </c>
      <c r="N4" s="225"/>
      <c r="Q4" s="220"/>
      <c r="T4" s="539" t="s">
        <v>15</v>
      </c>
    </row>
    <row r="5" spans="1:11" ht="15">
      <c r="A5" s="220"/>
      <c r="B5" s="220"/>
      <c r="C5" s="220"/>
      <c r="D5" s="220"/>
      <c r="E5" s="220"/>
      <c r="F5" s="220"/>
      <c r="G5" s="220"/>
      <c r="H5" s="220"/>
      <c r="K5" s="225"/>
    </row>
    <row r="6" ht="12.75"/>
    <row r="7" spans="1:23" ht="12.75">
      <c r="A7" s="226" t="s">
        <v>12</v>
      </c>
      <c r="B7" s="226" t="s">
        <v>12</v>
      </c>
      <c r="C7" s="226" t="s">
        <v>203</v>
      </c>
      <c r="D7" s="227" t="s">
        <v>204</v>
      </c>
      <c r="E7" s="226" t="s">
        <v>205</v>
      </c>
      <c r="F7" s="226" t="s">
        <v>204</v>
      </c>
      <c r="G7" s="226" t="s">
        <v>195</v>
      </c>
      <c r="H7" s="226" t="s">
        <v>206</v>
      </c>
      <c r="I7" s="228"/>
      <c r="J7" s="228" t="s">
        <v>322</v>
      </c>
      <c r="K7" s="350" t="s">
        <v>209</v>
      </c>
      <c r="L7" s="229"/>
      <c r="M7" s="545"/>
      <c r="N7" s="546" t="s">
        <v>164</v>
      </c>
      <c r="O7" s="230" t="s">
        <v>165</v>
      </c>
      <c r="P7" s="352"/>
      <c r="Q7" s="226" t="s">
        <v>36</v>
      </c>
      <c r="R7" s="226" t="s">
        <v>72</v>
      </c>
      <c r="S7" s="226" t="s">
        <v>13</v>
      </c>
      <c r="T7" s="231" t="s">
        <v>24</v>
      </c>
      <c r="U7" s="231" t="s">
        <v>26</v>
      </c>
      <c r="V7" s="231" t="s">
        <v>38</v>
      </c>
      <c r="W7" s="231" t="s">
        <v>30</v>
      </c>
    </row>
    <row r="8" spans="1:28" ht="12.75">
      <c r="A8" s="232"/>
      <c r="B8" s="232" t="s">
        <v>2</v>
      </c>
      <c r="C8" s="232" t="s">
        <v>178</v>
      </c>
      <c r="D8" s="232" t="s">
        <v>207</v>
      </c>
      <c r="E8" s="232" t="s">
        <v>178</v>
      </c>
      <c r="F8" s="232" t="s">
        <v>207</v>
      </c>
      <c r="G8" s="232" t="s">
        <v>321</v>
      </c>
      <c r="H8" s="232" t="s">
        <v>106</v>
      </c>
      <c r="I8" s="226" t="s">
        <v>323</v>
      </c>
      <c r="J8" s="226" t="s">
        <v>3</v>
      </c>
      <c r="K8" s="226" t="s">
        <v>170</v>
      </c>
      <c r="L8" s="226" t="s">
        <v>325</v>
      </c>
      <c r="M8" s="547" t="s">
        <v>208</v>
      </c>
      <c r="N8" s="548" t="s">
        <v>78</v>
      </c>
      <c r="O8" s="232" t="s">
        <v>208</v>
      </c>
      <c r="P8" s="232" t="s">
        <v>170</v>
      </c>
      <c r="Q8" s="232" t="s">
        <v>168</v>
      </c>
      <c r="R8" s="232" t="s">
        <v>12</v>
      </c>
      <c r="S8" s="232" t="s">
        <v>14</v>
      </c>
      <c r="T8" s="233" t="s">
        <v>25</v>
      </c>
      <c r="U8" s="233" t="s">
        <v>14</v>
      </c>
      <c r="V8" s="233" t="s">
        <v>27</v>
      </c>
      <c r="W8" s="233" t="s">
        <v>31</v>
      </c>
      <c r="Y8" s="346" t="s">
        <v>311</v>
      </c>
      <c r="Z8" s="347">
        <f>SUMIF(T11:T60,"=1",S11:S60)</f>
        <v>1493.555616438356</v>
      </c>
      <c r="AB8" s="351"/>
    </row>
    <row r="9" spans="1:28" ht="12.75">
      <c r="A9" s="234"/>
      <c r="B9" s="234"/>
      <c r="C9" s="234"/>
      <c r="D9" s="234" t="s">
        <v>203</v>
      </c>
      <c r="E9" s="234"/>
      <c r="F9" s="234" t="s">
        <v>205</v>
      </c>
      <c r="G9" s="234" t="s">
        <v>5</v>
      </c>
      <c r="H9" s="234"/>
      <c r="I9" s="234" t="s">
        <v>324</v>
      </c>
      <c r="J9" s="234" t="s">
        <v>326</v>
      </c>
      <c r="K9" s="234" t="s">
        <v>106</v>
      </c>
      <c r="L9" s="234" t="s">
        <v>210</v>
      </c>
      <c r="M9" s="549" t="s">
        <v>14</v>
      </c>
      <c r="N9" s="550" t="s">
        <v>209</v>
      </c>
      <c r="O9" s="234" t="s">
        <v>14</v>
      </c>
      <c r="P9" s="234" t="s">
        <v>106</v>
      </c>
      <c r="Q9" s="234" t="s">
        <v>14</v>
      </c>
      <c r="R9" s="234" t="s">
        <v>8</v>
      </c>
      <c r="S9" s="234"/>
      <c r="T9" s="235"/>
      <c r="U9" s="235"/>
      <c r="V9" s="235" t="s">
        <v>28</v>
      </c>
      <c r="W9" s="235" t="s">
        <v>14</v>
      </c>
      <c r="Y9" s="346" t="s">
        <v>25</v>
      </c>
      <c r="Z9" s="347">
        <f>SUMIF(T11:T60,"=2",S11:S60)</f>
        <v>3262.345205479452</v>
      </c>
      <c r="AB9" s="351"/>
    </row>
    <row r="10" spans="1:23" ht="12.75">
      <c r="A10" s="236"/>
      <c r="B10" s="236"/>
      <c r="C10" s="236"/>
      <c r="D10" s="237" t="s">
        <v>39</v>
      </c>
      <c r="E10" s="238"/>
      <c r="F10" s="237" t="s">
        <v>39</v>
      </c>
      <c r="G10" s="237" t="s">
        <v>55</v>
      </c>
      <c r="H10" s="237" t="s">
        <v>39</v>
      </c>
      <c r="I10" s="237" t="s">
        <v>329</v>
      </c>
      <c r="J10" s="237" t="s">
        <v>329</v>
      </c>
      <c r="K10" s="237" t="s">
        <v>329</v>
      </c>
      <c r="L10" s="237" t="s">
        <v>335</v>
      </c>
      <c r="M10" s="551" t="s">
        <v>329</v>
      </c>
      <c r="N10" s="552" t="s">
        <v>159</v>
      </c>
      <c r="O10" s="237" t="s">
        <v>159</v>
      </c>
      <c r="P10" s="237"/>
      <c r="Q10" s="237"/>
      <c r="R10" s="238"/>
      <c r="S10" s="237"/>
      <c r="T10" s="237" t="s">
        <v>66</v>
      </c>
      <c r="U10" s="236"/>
      <c r="V10" s="318">
        <v>0.485</v>
      </c>
      <c r="W10" s="237" t="s">
        <v>129</v>
      </c>
    </row>
    <row r="11" spans="1:23" ht="12.75">
      <c r="A11" s="531" t="s">
        <v>17</v>
      </c>
      <c r="B11" s="532">
        <v>26</v>
      </c>
      <c r="C11" s="533">
        <v>36617</v>
      </c>
      <c r="D11" s="534"/>
      <c r="E11" s="533">
        <v>36830</v>
      </c>
      <c r="F11" s="534"/>
      <c r="G11" s="536">
        <v>183</v>
      </c>
      <c r="H11" s="558">
        <f>SUM(D11+F11)/2</f>
        <v>0</v>
      </c>
      <c r="I11" s="536">
        <v>123</v>
      </c>
      <c r="J11" s="536"/>
      <c r="K11" s="536"/>
      <c r="L11" s="536"/>
      <c r="M11" s="553"/>
      <c r="N11" s="554">
        <v>6.6</v>
      </c>
      <c r="O11" s="534"/>
      <c r="P11" s="559">
        <f>H11</f>
        <v>0</v>
      </c>
      <c r="Q11" s="560">
        <f>IF(I11&gt;0,I11*N11,IF(J11&gt;0,P11*G11/K$3*228,IF(K11&gt;0,K11*P11,IF(L11&gt;0,P11*52/12*L11*G11/K$3,IF(M11&gt;0,M11*O11,0)))))</f>
        <v>811.8</v>
      </c>
      <c r="R11" s="538">
        <v>100</v>
      </c>
      <c r="S11" s="560">
        <f>IF(Q11-R11&lt;0,0,(Q11-R11))</f>
        <v>711.8</v>
      </c>
      <c r="T11" s="532">
        <v>2</v>
      </c>
      <c r="U11" s="560">
        <f>IF(T11=1,S11*2.1292,IF(T11=2,S11*1.9417,0))</f>
        <v>1382.10206</v>
      </c>
      <c r="V11" s="560">
        <f aca="true" t="shared" si="0" ref="V11:V60">SUM(U11*0.485)</f>
        <v>670.3194990999999</v>
      </c>
      <c r="W11" s="560">
        <v>0</v>
      </c>
    </row>
    <row r="12" spans="1:23" ht="12.75">
      <c r="A12" s="531" t="s">
        <v>17</v>
      </c>
      <c r="B12" s="532">
        <v>26</v>
      </c>
      <c r="C12" s="533">
        <v>36617</v>
      </c>
      <c r="D12" s="534">
        <v>8.5</v>
      </c>
      <c r="E12" s="533">
        <v>36830</v>
      </c>
      <c r="F12" s="534">
        <v>11</v>
      </c>
      <c r="G12" s="536">
        <v>183</v>
      </c>
      <c r="H12" s="558">
        <f>SUM(D12+F12)/2</f>
        <v>9.75</v>
      </c>
      <c r="I12" s="536"/>
      <c r="J12" s="536">
        <v>183</v>
      </c>
      <c r="K12" s="536"/>
      <c r="L12" s="536"/>
      <c r="M12" s="553"/>
      <c r="N12" s="554"/>
      <c r="O12" s="534"/>
      <c r="P12" s="559">
        <f aca="true" t="shared" si="1" ref="P12:P60">H12</f>
        <v>9.75</v>
      </c>
      <c r="Q12" s="560">
        <f>IF(I12&gt;0,I12*N12,IF(J12&gt;0,P12*G12/K$3*228,IF(K12&gt;0,K12*P12,IF(L12&gt;0,P12*52/12*L12*G12/K$3,IF(M12&gt;0,M12*O12,0)))))</f>
        <v>1114.545205479452</v>
      </c>
      <c r="R12" s="538">
        <v>100</v>
      </c>
      <c r="S12" s="560">
        <f aca="true" t="shared" si="2" ref="S12:S60">IF(Q12-R12&lt;0,0,(Q12-R12))</f>
        <v>1014.5452054794521</v>
      </c>
      <c r="T12" s="532">
        <v>2</v>
      </c>
      <c r="U12" s="560">
        <f aca="true" t="shared" si="3" ref="U12:U60">IF(T12=1,S12*2.1292,IF(T12=2,S12*1.9417,0))</f>
        <v>1969.9424254794521</v>
      </c>
      <c r="V12" s="560">
        <f t="shared" si="0"/>
        <v>955.4220763575343</v>
      </c>
      <c r="W12" s="560">
        <v>0</v>
      </c>
    </row>
    <row r="13" spans="1:23" ht="12.75">
      <c r="A13" s="531" t="s">
        <v>17</v>
      </c>
      <c r="B13" s="532">
        <v>26</v>
      </c>
      <c r="C13" s="533">
        <v>36982</v>
      </c>
      <c r="D13" s="534">
        <v>7.5</v>
      </c>
      <c r="E13" s="533">
        <v>36830</v>
      </c>
      <c r="F13" s="534">
        <v>8.5</v>
      </c>
      <c r="G13" s="536">
        <v>192</v>
      </c>
      <c r="H13" s="558">
        <f aca="true" t="shared" si="4" ref="H13:H60">SUM(D13+F13)/2</f>
        <v>8</v>
      </c>
      <c r="I13" s="536"/>
      <c r="J13" s="536"/>
      <c r="K13" s="536">
        <v>192</v>
      </c>
      <c r="L13" s="536"/>
      <c r="M13" s="553"/>
      <c r="N13" s="554"/>
      <c r="O13" s="534"/>
      <c r="P13" s="559">
        <f t="shared" si="1"/>
        <v>8</v>
      </c>
      <c r="Q13" s="560">
        <f>IF(I13&gt;0,I13*N13,IF(J13&gt;0,P13*G13/K$3*228,IF(K13&gt;0,K13*P13,IF(L13&gt;0,P13*52/12*L13*G13/K$3,IF(M13&gt;0,M13*O13,0)))))</f>
        <v>1536</v>
      </c>
      <c r="R13" s="538">
        <v>0</v>
      </c>
      <c r="S13" s="560">
        <f t="shared" si="2"/>
        <v>1536</v>
      </c>
      <c r="T13" s="532">
        <v>2</v>
      </c>
      <c r="U13" s="560">
        <f t="shared" si="3"/>
        <v>2982.4512</v>
      </c>
      <c r="V13" s="560">
        <f t="shared" si="0"/>
        <v>1446.488832</v>
      </c>
      <c r="W13" s="560">
        <v>0</v>
      </c>
    </row>
    <row r="14" spans="1:23" ht="12.75">
      <c r="A14" s="531" t="s">
        <v>17</v>
      </c>
      <c r="B14" s="532">
        <v>26</v>
      </c>
      <c r="C14" s="533">
        <v>36617</v>
      </c>
      <c r="D14" s="534">
        <v>6</v>
      </c>
      <c r="E14" s="535">
        <v>36830</v>
      </c>
      <c r="F14" s="534">
        <v>6.6</v>
      </c>
      <c r="G14" s="536">
        <v>183</v>
      </c>
      <c r="H14" s="558">
        <f t="shared" si="4"/>
        <v>6.3</v>
      </c>
      <c r="I14" s="536"/>
      <c r="J14" s="536"/>
      <c r="K14" s="536"/>
      <c r="L14" s="536">
        <v>67</v>
      </c>
      <c r="M14" s="553"/>
      <c r="N14" s="554"/>
      <c r="O14" s="534"/>
      <c r="P14" s="559">
        <f t="shared" si="1"/>
        <v>6.3</v>
      </c>
      <c r="Q14" s="560">
        <f>IF(I14&gt;0,I14*N14,IF(J14&gt;0,P14*G14/K$3*228,IF(K14&gt;0,K14*P14,IF(L14&gt;0,P14*52/12*L14*G14/K$3,IF(M14&gt;0,M14*O14,0)))))</f>
        <v>917.0556164383561</v>
      </c>
      <c r="R14" s="538">
        <v>100</v>
      </c>
      <c r="S14" s="560">
        <f t="shared" si="2"/>
        <v>817.0556164383561</v>
      </c>
      <c r="T14" s="532">
        <v>1</v>
      </c>
      <c r="U14" s="560">
        <f t="shared" si="3"/>
        <v>1739.6748185205477</v>
      </c>
      <c r="V14" s="560">
        <f t="shared" si="0"/>
        <v>843.7422869824655</v>
      </c>
      <c r="W14" s="560">
        <v>0</v>
      </c>
    </row>
    <row r="15" spans="1:23" ht="12.75">
      <c r="A15" s="531" t="s">
        <v>17</v>
      </c>
      <c r="B15" s="532">
        <v>26</v>
      </c>
      <c r="C15" s="533">
        <v>36617</v>
      </c>
      <c r="D15" s="534"/>
      <c r="E15" s="533">
        <v>36830</v>
      </c>
      <c r="F15" s="534"/>
      <c r="G15" s="536">
        <v>123</v>
      </c>
      <c r="H15" s="558">
        <f t="shared" si="4"/>
        <v>0</v>
      </c>
      <c r="I15" s="536"/>
      <c r="J15" s="536"/>
      <c r="K15" s="536"/>
      <c r="L15" s="536"/>
      <c r="M15" s="553">
        <v>123</v>
      </c>
      <c r="N15" s="554"/>
      <c r="O15" s="534">
        <v>5.5</v>
      </c>
      <c r="P15" s="559">
        <f t="shared" si="1"/>
        <v>0</v>
      </c>
      <c r="Q15" s="560">
        <f>IF(I15&gt;0,I15*N15,IF(J15&gt;0,P15*G15/K$3*228,IF(K15&gt;0,K15*P15,IF(L15&gt;0,P15*52/12*L15*G15/K$3,IF(M15&gt;0,M15*O15,0)))))</f>
        <v>676.5</v>
      </c>
      <c r="R15" s="538">
        <v>0</v>
      </c>
      <c r="S15" s="560">
        <f t="shared" si="2"/>
        <v>676.5</v>
      </c>
      <c r="T15" s="532">
        <v>1</v>
      </c>
      <c r="U15" s="560">
        <f t="shared" si="3"/>
        <v>1440.4038</v>
      </c>
      <c r="V15" s="560">
        <f t="shared" si="0"/>
        <v>698.5958430000001</v>
      </c>
      <c r="W15" s="560">
        <v>0</v>
      </c>
    </row>
    <row r="16" spans="1:23" ht="12.75">
      <c r="A16" s="543"/>
      <c r="B16" s="590"/>
      <c r="C16" s="591"/>
      <c r="D16" s="544"/>
      <c r="E16" s="591"/>
      <c r="F16" s="544"/>
      <c r="G16" s="592"/>
      <c r="H16" s="558">
        <f t="shared" si="4"/>
        <v>0</v>
      </c>
      <c r="I16" s="592"/>
      <c r="J16" s="592"/>
      <c r="K16" s="592"/>
      <c r="L16" s="592"/>
      <c r="M16" s="593"/>
      <c r="N16" s="594"/>
      <c r="O16" s="544"/>
      <c r="P16" s="544">
        <f t="shared" si="1"/>
        <v>0</v>
      </c>
      <c r="Q16" s="560">
        <f aca="true" t="shared" si="5" ref="Q16:Q60">IF(I16&gt;0,I16*N16,IF(J16&gt;0,P16*G16/K$3*228,IF(K16&gt;0,K16*P16,IF(L16&gt;0,P16*52/12*L16*G16/K$3,IF(M16&gt;0,M16*O16,0)))))</f>
        <v>0</v>
      </c>
      <c r="R16" s="537"/>
      <c r="S16" s="560">
        <f t="shared" si="2"/>
        <v>0</v>
      </c>
      <c r="T16" s="590"/>
      <c r="U16" s="560">
        <f t="shared" si="3"/>
        <v>0</v>
      </c>
      <c r="V16" s="560">
        <f t="shared" si="0"/>
        <v>0</v>
      </c>
      <c r="W16" s="560">
        <v>0</v>
      </c>
    </row>
    <row r="17" spans="1:23" ht="12.75">
      <c r="A17" s="543"/>
      <c r="B17" s="590"/>
      <c r="C17" s="591"/>
      <c r="D17" s="544"/>
      <c r="E17" s="591"/>
      <c r="F17" s="544"/>
      <c r="G17" s="592"/>
      <c r="H17" s="558">
        <f t="shared" si="4"/>
        <v>0</v>
      </c>
      <c r="I17" s="592"/>
      <c r="J17" s="592"/>
      <c r="K17" s="592"/>
      <c r="L17" s="592"/>
      <c r="M17" s="593"/>
      <c r="N17" s="594"/>
      <c r="O17" s="544"/>
      <c r="P17" s="544">
        <f t="shared" si="1"/>
        <v>0</v>
      </c>
      <c r="Q17" s="560">
        <f t="shared" si="5"/>
        <v>0</v>
      </c>
      <c r="R17" s="537"/>
      <c r="S17" s="560">
        <f t="shared" si="2"/>
        <v>0</v>
      </c>
      <c r="T17" s="590"/>
      <c r="U17" s="560">
        <f t="shared" si="3"/>
        <v>0</v>
      </c>
      <c r="V17" s="560">
        <f t="shared" si="0"/>
        <v>0</v>
      </c>
      <c r="W17" s="560">
        <v>0</v>
      </c>
    </row>
    <row r="18" spans="1:23" ht="12.75">
      <c r="A18" s="543"/>
      <c r="B18" s="590"/>
      <c r="C18" s="591"/>
      <c r="D18" s="544"/>
      <c r="E18" s="591"/>
      <c r="F18" s="544"/>
      <c r="G18" s="592"/>
      <c r="H18" s="558">
        <f t="shared" si="4"/>
        <v>0</v>
      </c>
      <c r="I18" s="592"/>
      <c r="J18" s="592"/>
      <c r="K18" s="592"/>
      <c r="L18" s="592"/>
      <c r="M18" s="593"/>
      <c r="N18" s="594"/>
      <c r="O18" s="544"/>
      <c r="P18" s="544">
        <f t="shared" si="1"/>
        <v>0</v>
      </c>
      <c r="Q18" s="560">
        <f t="shared" si="5"/>
        <v>0</v>
      </c>
      <c r="R18" s="537"/>
      <c r="S18" s="560">
        <f t="shared" si="2"/>
        <v>0</v>
      </c>
      <c r="T18" s="590"/>
      <c r="U18" s="560">
        <f t="shared" si="3"/>
        <v>0</v>
      </c>
      <c r="V18" s="560">
        <f t="shared" si="0"/>
        <v>0</v>
      </c>
      <c r="W18" s="560">
        <v>0</v>
      </c>
    </row>
    <row r="19" spans="1:23" ht="12.75">
      <c r="A19" s="543"/>
      <c r="B19" s="590"/>
      <c r="C19" s="591"/>
      <c r="D19" s="544"/>
      <c r="E19" s="591"/>
      <c r="F19" s="544"/>
      <c r="G19" s="592"/>
      <c r="H19" s="558">
        <f t="shared" si="4"/>
        <v>0</v>
      </c>
      <c r="I19" s="592"/>
      <c r="J19" s="592"/>
      <c r="K19" s="592"/>
      <c r="L19" s="592"/>
      <c r="M19" s="593"/>
      <c r="N19" s="594"/>
      <c r="O19" s="544"/>
      <c r="P19" s="544">
        <f t="shared" si="1"/>
        <v>0</v>
      </c>
      <c r="Q19" s="560">
        <f t="shared" si="5"/>
        <v>0</v>
      </c>
      <c r="R19" s="537"/>
      <c r="S19" s="560">
        <f t="shared" si="2"/>
        <v>0</v>
      </c>
      <c r="T19" s="590"/>
      <c r="U19" s="560">
        <f t="shared" si="3"/>
        <v>0</v>
      </c>
      <c r="V19" s="560">
        <f t="shared" si="0"/>
        <v>0</v>
      </c>
      <c r="W19" s="560">
        <v>0</v>
      </c>
    </row>
    <row r="20" spans="1:23" ht="12.75">
      <c r="A20" s="543"/>
      <c r="B20" s="590"/>
      <c r="C20" s="591"/>
      <c r="D20" s="544"/>
      <c r="E20" s="591"/>
      <c r="F20" s="544"/>
      <c r="G20" s="592"/>
      <c r="H20" s="558">
        <f t="shared" si="4"/>
        <v>0</v>
      </c>
      <c r="I20" s="592"/>
      <c r="J20" s="592"/>
      <c r="K20" s="592"/>
      <c r="L20" s="592"/>
      <c r="M20" s="593"/>
      <c r="N20" s="594"/>
      <c r="O20" s="544"/>
      <c r="P20" s="544">
        <f t="shared" si="1"/>
        <v>0</v>
      </c>
      <c r="Q20" s="560">
        <f t="shared" si="5"/>
        <v>0</v>
      </c>
      <c r="R20" s="537"/>
      <c r="S20" s="560">
        <f t="shared" si="2"/>
        <v>0</v>
      </c>
      <c r="T20" s="590"/>
      <c r="U20" s="560">
        <f t="shared" si="3"/>
        <v>0</v>
      </c>
      <c r="V20" s="560">
        <f t="shared" si="0"/>
        <v>0</v>
      </c>
      <c r="W20" s="560">
        <v>0</v>
      </c>
    </row>
    <row r="21" spans="1:23" ht="12.75">
      <c r="A21" s="543"/>
      <c r="B21" s="590"/>
      <c r="C21" s="591"/>
      <c r="D21" s="544"/>
      <c r="E21" s="591"/>
      <c r="F21" s="544"/>
      <c r="G21" s="592"/>
      <c r="H21" s="558">
        <f t="shared" si="4"/>
        <v>0</v>
      </c>
      <c r="I21" s="592"/>
      <c r="J21" s="592"/>
      <c r="K21" s="592"/>
      <c r="L21" s="592"/>
      <c r="M21" s="593"/>
      <c r="N21" s="594"/>
      <c r="O21" s="544"/>
      <c r="P21" s="544">
        <f t="shared" si="1"/>
        <v>0</v>
      </c>
      <c r="Q21" s="560">
        <f t="shared" si="5"/>
        <v>0</v>
      </c>
      <c r="R21" s="537"/>
      <c r="S21" s="560">
        <f t="shared" si="2"/>
        <v>0</v>
      </c>
      <c r="T21" s="590"/>
      <c r="U21" s="560">
        <f t="shared" si="3"/>
        <v>0</v>
      </c>
      <c r="V21" s="560">
        <f t="shared" si="0"/>
        <v>0</v>
      </c>
      <c r="W21" s="560">
        <v>0</v>
      </c>
    </row>
    <row r="22" spans="1:23" ht="12.75">
      <c r="A22" s="543"/>
      <c r="B22" s="590"/>
      <c r="C22" s="591"/>
      <c r="D22" s="544"/>
      <c r="E22" s="591"/>
      <c r="F22" s="544"/>
      <c r="G22" s="592"/>
      <c r="H22" s="558">
        <f t="shared" si="4"/>
        <v>0</v>
      </c>
      <c r="I22" s="592"/>
      <c r="J22" s="592"/>
      <c r="K22" s="592"/>
      <c r="L22" s="592"/>
      <c r="M22" s="593"/>
      <c r="N22" s="594"/>
      <c r="O22" s="544"/>
      <c r="P22" s="544">
        <f t="shared" si="1"/>
        <v>0</v>
      </c>
      <c r="Q22" s="560">
        <f t="shared" si="5"/>
        <v>0</v>
      </c>
      <c r="R22" s="537"/>
      <c r="S22" s="560">
        <f t="shared" si="2"/>
        <v>0</v>
      </c>
      <c r="T22" s="590"/>
      <c r="U22" s="560">
        <f t="shared" si="3"/>
        <v>0</v>
      </c>
      <c r="V22" s="560">
        <f t="shared" si="0"/>
        <v>0</v>
      </c>
      <c r="W22" s="560">
        <v>0</v>
      </c>
    </row>
    <row r="23" spans="1:23" ht="12.75">
      <c r="A23" s="543"/>
      <c r="B23" s="590"/>
      <c r="C23" s="591"/>
      <c r="D23" s="544"/>
      <c r="E23" s="591"/>
      <c r="F23" s="544"/>
      <c r="G23" s="592"/>
      <c r="H23" s="558">
        <f t="shared" si="4"/>
        <v>0</v>
      </c>
      <c r="I23" s="592"/>
      <c r="J23" s="592"/>
      <c r="K23" s="592"/>
      <c r="L23" s="592"/>
      <c r="M23" s="593"/>
      <c r="N23" s="594"/>
      <c r="O23" s="544"/>
      <c r="P23" s="544">
        <f t="shared" si="1"/>
        <v>0</v>
      </c>
      <c r="Q23" s="560">
        <f t="shared" si="5"/>
        <v>0</v>
      </c>
      <c r="R23" s="537"/>
      <c r="S23" s="560">
        <f t="shared" si="2"/>
        <v>0</v>
      </c>
      <c r="T23" s="590"/>
      <c r="U23" s="560">
        <f t="shared" si="3"/>
        <v>0</v>
      </c>
      <c r="V23" s="560">
        <f t="shared" si="0"/>
        <v>0</v>
      </c>
      <c r="W23" s="560">
        <v>0</v>
      </c>
    </row>
    <row r="24" spans="1:23" ht="12.75">
      <c r="A24" s="543"/>
      <c r="B24" s="590"/>
      <c r="C24" s="591"/>
      <c r="D24" s="544"/>
      <c r="E24" s="591"/>
      <c r="F24" s="544"/>
      <c r="G24" s="592"/>
      <c r="H24" s="558">
        <f t="shared" si="4"/>
        <v>0</v>
      </c>
      <c r="I24" s="592"/>
      <c r="J24" s="592"/>
      <c r="K24" s="592"/>
      <c r="L24" s="592"/>
      <c r="M24" s="593"/>
      <c r="N24" s="594"/>
      <c r="O24" s="544"/>
      <c r="P24" s="544">
        <f t="shared" si="1"/>
        <v>0</v>
      </c>
      <c r="Q24" s="560">
        <f t="shared" si="5"/>
        <v>0</v>
      </c>
      <c r="R24" s="537"/>
      <c r="S24" s="560">
        <f t="shared" si="2"/>
        <v>0</v>
      </c>
      <c r="T24" s="590"/>
      <c r="U24" s="560">
        <f t="shared" si="3"/>
        <v>0</v>
      </c>
      <c r="V24" s="560">
        <f t="shared" si="0"/>
        <v>0</v>
      </c>
      <c r="W24" s="560">
        <v>0</v>
      </c>
    </row>
    <row r="25" spans="1:23" ht="12.75">
      <c r="A25" s="543"/>
      <c r="B25" s="590"/>
      <c r="C25" s="591"/>
      <c r="D25" s="544"/>
      <c r="E25" s="591"/>
      <c r="F25" s="544"/>
      <c r="G25" s="592"/>
      <c r="H25" s="558">
        <f t="shared" si="4"/>
        <v>0</v>
      </c>
      <c r="I25" s="592"/>
      <c r="J25" s="592"/>
      <c r="K25" s="592"/>
      <c r="L25" s="592"/>
      <c r="M25" s="593"/>
      <c r="N25" s="594"/>
      <c r="O25" s="544"/>
      <c r="P25" s="544">
        <f t="shared" si="1"/>
        <v>0</v>
      </c>
      <c r="Q25" s="560">
        <f t="shared" si="5"/>
        <v>0</v>
      </c>
      <c r="R25" s="537"/>
      <c r="S25" s="560">
        <f t="shared" si="2"/>
        <v>0</v>
      </c>
      <c r="T25" s="590"/>
      <c r="U25" s="560">
        <f t="shared" si="3"/>
        <v>0</v>
      </c>
      <c r="V25" s="560">
        <f t="shared" si="0"/>
        <v>0</v>
      </c>
      <c r="W25" s="560">
        <v>0</v>
      </c>
    </row>
    <row r="26" spans="1:23" ht="12.75">
      <c r="A26" s="543"/>
      <c r="B26" s="590"/>
      <c r="C26" s="591"/>
      <c r="D26" s="544"/>
      <c r="E26" s="591"/>
      <c r="F26" s="544"/>
      <c r="G26" s="592"/>
      <c r="H26" s="558">
        <f t="shared" si="4"/>
        <v>0</v>
      </c>
      <c r="I26" s="592"/>
      <c r="J26" s="592"/>
      <c r="K26" s="592"/>
      <c r="L26" s="592"/>
      <c r="M26" s="593"/>
      <c r="N26" s="594"/>
      <c r="O26" s="544"/>
      <c r="P26" s="544">
        <f t="shared" si="1"/>
        <v>0</v>
      </c>
      <c r="Q26" s="560">
        <f t="shared" si="5"/>
        <v>0</v>
      </c>
      <c r="R26" s="537"/>
      <c r="S26" s="560">
        <f t="shared" si="2"/>
        <v>0</v>
      </c>
      <c r="T26" s="590"/>
      <c r="U26" s="560">
        <f t="shared" si="3"/>
        <v>0</v>
      </c>
      <c r="V26" s="560">
        <f t="shared" si="0"/>
        <v>0</v>
      </c>
      <c r="W26" s="560">
        <v>0</v>
      </c>
    </row>
    <row r="27" spans="1:23" ht="12.75">
      <c r="A27" s="543"/>
      <c r="B27" s="590"/>
      <c r="C27" s="591"/>
      <c r="D27" s="544"/>
      <c r="E27" s="591"/>
      <c r="F27" s="544"/>
      <c r="G27" s="592"/>
      <c r="H27" s="558">
        <f t="shared" si="4"/>
        <v>0</v>
      </c>
      <c r="I27" s="592"/>
      <c r="J27" s="592"/>
      <c r="K27" s="592"/>
      <c r="L27" s="592"/>
      <c r="M27" s="593"/>
      <c r="N27" s="594"/>
      <c r="O27" s="544"/>
      <c r="P27" s="544">
        <f t="shared" si="1"/>
        <v>0</v>
      </c>
      <c r="Q27" s="560">
        <f t="shared" si="5"/>
        <v>0</v>
      </c>
      <c r="R27" s="537"/>
      <c r="S27" s="560">
        <f t="shared" si="2"/>
        <v>0</v>
      </c>
      <c r="T27" s="590"/>
      <c r="U27" s="560">
        <f t="shared" si="3"/>
        <v>0</v>
      </c>
      <c r="V27" s="560">
        <f t="shared" si="0"/>
        <v>0</v>
      </c>
      <c r="W27" s="560">
        <v>0</v>
      </c>
    </row>
    <row r="28" spans="1:23" ht="12.75">
      <c r="A28" s="543"/>
      <c r="B28" s="590"/>
      <c r="C28" s="591"/>
      <c r="D28" s="544"/>
      <c r="E28" s="591"/>
      <c r="F28" s="544"/>
      <c r="G28" s="592"/>
      <c r="H28" s="558">
        <f t="shared" si="4"/>
        <v>0</v>
      </c>
      <c r="I28" s="592"/>
      <c r="J28" s="592"/>
      <c r="K28" s="592"/>
      <c r="L28" s="592"/>
      <c r="M28" s="593"/>
      <c r="N28" s="594"/>
      <c r="O28" s="544"/>
      <c r="P28" s="544">
        <f t="shared" si="1"/>
        <v>0</v>
      </c>
      <c r="Q28" s="560">
        <f t="shared" si="5"/>
        <v>0</v>
      </c>
      <c r="R28" s="537"/>
      <c r="S28" s="560">
        <f t="shared" si="2"/>
        <v>0</v>
      </c>
      <c r="T28" s="590"/>
      <c r="U28" s="560">
        <f t="shared" si="3"/>
        <v>0</v>
      </c>
      <c r="V28" s="560">
        <f t="shared" si="0"/>
        <v>0</v>
      </c>
      <c r="W28" s="560">
        <v>0</v>
      </c>
    </row>
    <row r="29" spans="1:23" ht="12.75">
      <c r="A29" s="543"/>
      <c r="B29" s="590"/>
      <c r="C29" s="591"/>
      <c r="D29" s="544"/>
      <c r="E29" s="591"/>
      <c r="F29" s="544"/>
      <c r="G29" s="592"/>
      <c r="H29" s="558">
        <f t="shared" si="4"/>
        <v>0</v>
      </c>
      <c r="I29" s="592"/>
      <c r="J29" s="592"/>
      <c r="K29" s="592"/>
      <c r="L29" s="592"/>
      <c r="M29" s="593"/>
      <c r="N29" s="594"/>
      <c r="O29" s="544"/>
      <c r="P29" s="544">
        <f t="shared" si="1"/>
        <v>0</v>
      </c>
      <c r="Q29" s="560">
        <f t="shared" si="5"/>
        <v>0</v>
      </c>
      <c r="R29" s="537"/>
      <c r="S29" s="560">
        <f t="shared" si="2"/>
        <v>0</v>
      </c>
      <c r="T29" s="590"/>
      <c r="U29" s="560">
        <f t="shared" si="3"/>
        <v>0</v>
      </c>
      <c r="V29" s="560">
        <f t="shared" si="0"/>
        <v>0</v>
      </c>
      <c r="W29" s="560">
        <v>0</v>
      </c>
    </row>
    <row r="30" spans="1:23" ht="12.75">
      <c r="A30" s="543"/>
      <c r="B30" s="590"/>
      <c r="C30" s="591"/>
      <c r="D30" s="544"/>
      <c r="E30" s="591"/>
      <c r="F30" s="544"/>
      <c r="G30" s="592"/>
      <c r="H30" s="558">
        <f t="shared" si="4"/>
        <v>0</v>
      </c>
      <c r="I30" s="592"/>
      <c r="J30" s="592"/>
      <c r="K30" s="592"/>
      <c r="L30" s="592"/>
      <c r="M30" s="593"/>
      <c r="N30" s="594"/>
      <c r="O30" s="544"/>
      <c r="P30" s="544">
        <f t="shared" si="1"/>
        <v>0</v>
      </c>
      <c r="Q30" s="560">
        <f t="shared" si="5"/>
        <v>0</v>
      </c>
      <c r="R30" s="537"/>
      <c r="S30" s="560">
        <f t="shared" si="2"/>
        <v>0</v>
      </c>
      <c r="T30" s="590"/>
      <c r="U30" s="560">
        <f t="shared" si="3"/>
        <v>0</v>
      </c>
      <c r="V30" s="560">
        <f t="shared" si="0"/>
        <v>0</v>
      </c>
      <c r="W30" s="560">
        <v>0</v>
      </c>
    </row>
    <row r="31" spans="1:23" ht="12.75">
      <c r="A31" s="543"/>
      <c r="B31" s="590"/>
      <c r="C31" s="591"/>
      <c r="D31" s="544"/>
      <c r="E31" s="591"/>
      <c r="F31" s="544"/>
      <c r="G31" s="592"/>
      <c r="H31" s="558">
        <f t="shared" si="4"/>
        <v>0</v>
      </c>
      <c r="I31" s="592"/>
      <c r="J31" s="592"/>
      <c r="K31" s="592"/>
      <c r="L31" s="592"/>
      <c r="M31" s="593"/>
      <c r="N31" s="594"/>
      <c r="O31" s="544"/>
      <c r="P31" s="544">
        <f t="shared" si="1"/>
        <v>0</v>
      </c>
      <c r="Q31" s="560">
        <f t="shared" si="5"/>
        <v>0</v>
      </c>
      <c r="R31" s="537"/>
      <c r="S31" s="560">
        <f t="shared" si="2"/>
        <v>0</v>
      </c>
      <c r="T31" s="590"/>
      <c r="U31" s="560">
        <f t="shared" si="3"/>
        <v>0</v>
      </c>
      <c r="V31" s="560">
        <f t="shared" si="0"/>
        <v>0</v>
      </c>
      <c r="W31" s="560">
        <v>0</v>
      </c>
    </row>
    <row r="32" spans="1:23" ht="12.75">
      <c r="A32" s="543"/>
      <c r="B32" s="590"/>
      <c r="C32" s="591"/>
      <c r="D32" s="544"/>
      <c r="E32" s="591"/>
      <c r="F32" s="544"/>
      <c r="G32" s="592"/>
      <c r="H32" s="558">
        <f t="shared" si="4"/>
        <v>0</v>
      </c>
      <c r="I32" s="592"/>
      <c r="J32" s="592"/>
      <c r="K32" s="592"/>
      <c r="L32" s="592"/>
      <c r="M32" s="593"/>
      <c r="N32" s="594"/>
      <c r="O32" s="544"/>
      <c r="P32" s="544">
        <f t="shared" si="1"/>
        <v>0</v>
      </c>
      <c r="Q32" s="560">
        <f t="shared" si="5"/>
        <v>0</v>
      </c>
      <c r="R32" s="537"/>
      <c r="S32" s="560">
        <f t="shared" si="2"/>
        <v>0</v>
      </c>
      <c r="T32" s="590"/>
      <c r="U32" s="560">
        <f t="shared" si="3"/>
        <v>0</v>
      </c>
      <c r="V32" s="560">
        <f t="shared" si="0"/>
        <v>0</v>
      </c>
      <c r="W32" s="560">
        <v>0</v>
      </c>
    </row>
    <row r="33" spans="1:23" ht="12.75">
      <c r="A33" s="543"/>
      <c r="B33" s="590"/>
      <c r="C33" s="591"/>
      <c r="D33" s="544"/>
      <c r="E33" s="591"/>
      <c r="F33" s="544"/>
      <c r="G33" s="592"/>
      <c r="H33" s="558">
        <f t="shared" si="4"/>
        <v>0</v>
      </c>
      <c r="I33" s="592"/>
      <c r="J33" s="592"/>
      <c r="K33" s="592"/>
      <c r="L33" s="592"/>
      <c r="M33" s="593"/>
      <c r="N33" s="594"/>
      <c r="O33" s="544"/>
      <c r="P33" s="544">
        <f t="shared" si="1"/>
        <v>0</v>
      </c>
      <c r="Q33" s="560">
        <f t="shared" si="5"/>
        <v>0</v>
      </c>
      <c r="R33" s="537"/>
      <c r="S33" s="560">
        <f t="shared" si="2"/>
        <v>0</v>
      </c>
      <c r="T33" s="590"/>
      <c r="U33" s="560">
        <f t="shared" si="3"/>
        <v>0</v>
      </c>
      <c r="V33" s="560">
        <f t="shared" si="0"/>
        <v>0</v>
      </c>
      <c r="W33" s="560">
        <v>0</v>
      </c>
    </row>
    <row r="34" spans="1:23" ht="12.75">
      <c r="A34" s="543"/>
      <c r="B34" s="590"/>
      <c r="C34" s="591"/>
      <c r="D34" s="544"/>
      <c r="E34" s="591"/>
      <c r="F34" s="544"/>
      <c r="G34" s="592"/>
      <c r="H34" s="558">
        <f t="shared" si="4"/>
        <v>0</v>
      </c>
      <c r="I34" s="592"/>
      <c r="J34" s="592"/>
      <c r="K34" s="592"/>
      <c r="L34" s="592"/>
      <c r="M34" s="593"/>
      <c r="N34" s="594"/>
      <c r="O34" s="544"/>
      <c r="P34" s="544">
        <f t="shared" si="1"/>
        <v>0</v>
      </c>
      <c r="Q34" s="560">
        <f t="shared" si="5"/>
        <v>0</v>
      </c>
      <c r="R34" s="537"/>
      <c r="S34" s="560">
        <f t="shared" si="2"/>
        <v>0</v>
      </c>
      <c r="T34" s="590"/>
      <c r="U34" s="560">
        <f t="shared" si="3"/>
        <v>0</v>
      </c>
      <c r="V34" s="560">
        <f t="shared" si="0"/>
        <v>0</v>
      </c>
      <c r="W34" s="560">
        <v>0</v>
      </c>
    </row>
    <row r="35" spans="1:23" ht="12.75">
      <c r="A35" s="543"/>
      <c r="B35" s="590"/>
      <c r="C35" s="591"/>
      <c r="D35" s="544"/>
      <c r="E35" s="591"/>
      <c r="F35" s="544"/>
      <c r="G35" s="592"/>
      <c r="H35" s="558">
        <f t="shared" si="4"/>
        <v>0</v>
      </c>
      <c r="I35" s="592"/>
      <c r="J35" s="592"/>
      <c r="K35" s="592"/>
      <c r="L35" s="592"/>
      <c r="M35" s="593"/>
      <c r="N35" s="594"/>
      <c r="O35" s="544"/>
      <c r="P35" s="544">
        <f t="shared" si="1"/>
        <v>0</v>
      </c>
      <c r="Q35" s="560">
        <f t="shared" si="5"/>
        <v>0</v>
      </c>
      <c r="R35" s="537"/>
      <c r="S35" s="560">
        <f t="shared" si="2"/>
        <v>0</v>
      </c>
      <c r="T35" s="590"/>
      <c r="U35" s="560">
        <f t="shared" si="3"/>
        <v>0</v>
      </c>
      <c r="V35" s="560">
        <f t="shared" si="0"/>
        <v>0</v>
      </c>
      <c r="W35" s="560">
        <v>0</v>
      </c>
    </row>
    <row r="36" spans="1:23" ht="12.75">
      <c r="A36" s="543"/>
      <c r="B36" s="590"/>
      <c r="C36" s="591"/>
      <c r="D36" s="544"/>
      <c r="E36" s="591"/>
      <c r="F36" s="544"/>
      <c r="G36" s="592"/>
      <c r="H36" s="558">
        <f t="shared" si="4"/>
        <v>0</v>
      </c>
      <c r="I36" s="592"/>
      <c r="J36" s="592"/>
      <c r="K36" s="592"/>
      <c r="L36" s="592"/>
      <c r="M36" s="593"/>
      <c r="N36" s="594"/>
      <c r="O36" s="544"/>
      <c r="P36" s="544">
        <f t="shared" si="1"/>
        <v>0</v>
      </c>
      <c r="Q36" s="560">
        <f t="shared" si="5"/>
        <v>0</v>
      </c>
      <c r="R36" s="537"/>
      <c r="S36" s="560">
        <f t="shared" si="2"/>
        <v>0</v>
      </c>
      <c r="T36" s="590"/>
      <c r="U36" s="560">
        <f t="shared" si="3"/>
        <v>0</v>
      </c>
      <c r="V36" s="560">
        <f t="shared" si="0"/>
        <v>0</v>
      </c>
      <c r="W36" s="560">
        <v>0</v>
      </c>
    </row>
    <row r="37" spans="1:23" ht="12.75">
      <c r="A37" s="543"/>
      <c r="B37" s="590"/>
      <c r="C37" s="591"/>
      <c r="D37" s="544"/>
      <c r="E37" s="591"/>
      <c r="F37" s="544"/>
      <c r="G37" s="592"/>
      <c r="H37" s="558">
        <f t="shared" si="4"/>
        <v>0</v>
      </c>
      <c r="I37" s="592"/>
      <c r="J37" s="592"/>
      <c r="K37" s="592"/>
      <c r="L37" s="592"/>
      <c r="M37" s="593"/>
      <c r="N37" s="594"/>
      <c r="O37" s="544"/>
      <c r="P37" s="544">
        <f t="shared" si="1"/>
        <v>0</v>
      </c>
      <c r="Q37" s="560">
        <f t="shared" si="5"/>
        <v>0</v>
      </c>
      <c r="R37" s="537"/>
      <c r="S37" s="560">
        <f t="shared" si="2"/>
        <v>0</v>
      </c>
      <c r="T37" s="590"/>
      <c r="U37" s="560">
        <f t="shared" si="3"/>
        <v>0</v>
      </c>
      <c r="V37" s="560">
        <f t="shared" si="0"/>
        <v>0</v>
      </c>
      <c r="W37" s="560">
        <v>0</v>
      </c>
    </row>
    <row r="38" spans="1:23" ht="12.75">
      <c r="A38" s="543"/>
      <c r="B38" s="590"/>
      <c r="C38" s="591"/>
      <c r="D38" s="544"/>
      <c r="E38" s="591"/>
      <c r="F38" s="544"/>
      <c r="G38" s="592"/>
      <c r="H38" s="558">
        <f t="shared" si="4"/>
        <v>0</v>
      </c>
      <c r="I38" s="592"/>
      <c r="J38" s="592"/>
      <c r="K38" s="592"/>
      <c r="L38" s="592"/>
      <c r="M38" s="593"/>
      <c r="N38" s="594"/>
      <c r="O38" s="544"/>
      <c r="P38" s="544">
        <f t="shared" si="1"/>
        <v>0</v>
      </c>
      <c r="Q38" s="560">
        <f t="shared" si="5"/>
        <v>0</v>
      </c>
      <c r="R38" s="537"/>
      <c r="S38" s="560">
        <f t="shared" si="2"/>
        <v>0</v>
      </c>
      <c r="T38" s="590"/>
      <c r="U38" s="560">
        <f t="shared" si="3"/>
        <v>0</v>
      </c>
      <c r="V38" s="560">
        <f t="shared" si="0"/>
        <v>0</v>
      </c>
      <c r="W38" s="560">
        <v>0</v>
      </c>
    </row>
    <row r="39" spans="1:23" ht="12.75">
      <c r="A39" s="543"/>
      <c r="B39" s="590"/>
      <c r="C39" s="591"/>
      <c r="D39" s="544"/>
      <c r="E39" s="591"/>
      <c r="F39" s="544"/>
      <c r="G39" s="592"/>
      <c r="H39" s="558">
        <f t="shared" si="4"/>
        <v>0</v>
      </c>
      <c r="I39" s="592"/>
      <c r="J39" s="592"/>
      <c r="K39" s="592"/>
      <c r="L39" s="592"/>
      <c r="M39" s="593"/>
      <c r="N39" s="594"/>
      <c r="O39" s="544"/>
      <c r="P39" s="544">
        <f t="shared" si="1"/>
        <v>0</v>
      </c>
      <c r="Q39" s="560">
        <f t="shared" si="5"/>
        <v>0</v>
      </c>
      <c r="R39" s="537"/>
      <c r="S39" s="560">
        <f t="shared" si="2"/>
        <v>0</v>
      </c>
      <c r="T39" s="590"/>
      <c r="U39" s="560">
        <f t="shared" si="3"/>
        <v>0</v>
      </c>
      <c r="V39" s="560">
        <f t="shared" si="0"/>
        <v>0</v>
      </c>
      <c r="W39" s="560">
        <v>0</v>
      </c>
    </row>
    <row r="40" spans="1:23" ht="12.75">
      <c r="A40" s="543"/>
      <c r="B40" s="590"/>
      <c r="C40" s="591"/>
      <c r="D40" s="544"/>
      <c r="E40" s="591"/>
      <c r="F40" s="544"/>
      <c r="G40" s="592"/>
      <c r="H40" s="558">
        <f t="shared" si="4"/>
        <v>0</v>
      </c>
      <c r="I40" s="592"/>
      <c r="J40" s="592"/>
      <c r="K40" s="592"/>
      <c r="L40" s="592"/>
      <c r="M40" s="593"/>
      <c r="N40" s="594"/>
      <c r="O40" s="544"/>
      <c r="P40" s="544">
        <f t="shared" si="1"/>
        <v>0</v>
      </c>
      <c r="Q40" s="560">
        <f t="shared" si="5"/>
        <v>0</v>
      </c>
      <c r="R40" s="537"/>
      <c r="S40" s="560">
        <f t="shared" si="2"/>
        <v>0</v>
      </c>
      <c r="T40" s="590"/>
      <c r="U40" s="560">
        <f t="shared" si="3"/>
        <v>0</v>
      </c>
      <c r="V40" s="560">
        <f t="shared" si="0"/>
        <v>0</v>
      </c>
      <c r="W40" s="560">
        <v>0</v>
      </c>
    </row>
    <row r="41" spans="1:23" ht="12.75">
      <c r="A41" s="543"/>
      <c r="B41" s="590"/>
      <c r="C41" s="591"/>
      <c r="D41" s="544"/>
      <c r="E41" s="591"/>
      <c r="F41" s="544"/>
      <c r="G41" s="592"/>
      <c r="H41" s="558">
        <f t="shared" si="4"/>
        <v>0</v>
      </c>
      <c r="I41" s="592"/>
      <c r="J41" s="592"/>
      <c r="K41" s="592"/>
      <c r="L41" s="592"/>
      <c r="M41" s="593"/>
      <c r="N41" s="594"/>
      <c r="O41" s="544"/>
      <c r="P41" s="544">
        <f t="shared" si="1"/>
        <v>0</v>
      </c>
      <c r="Q41" s="560">
        <f t="shared" si="5"/>
        <v>0</v>
      </c>
      <c r="R41" s="537"/>
      <c r="S41" s="560">
        <f t="shared" si="2"/>
        <v>0</v>
      </c>
      <c r="T41" s="590"/>
      <c r="U41" s="560">
        <f t="shared" si="3"/>
        <v>0</v>
      </c>
      <c r="V41" s="560">
        <f t="shared" si="0"/>
        <v>0</v>
      </c>
      <c r="W41" s="560">
        <v>0</v>
      </c>
    </row>
    <row r="42" spans="1:23" ht="12.75">
      <c r="A42" s="543"/>
      <c r="B42" s="590"/>
      <c r="C42" s="591"/>
      <c r="D42" s="544"/>
      <c r="E42" s="591"/>
      <c r="F42" s="544"/>
      <c r="G42" s="592"/>
      <c r="H42" s="558">
        <f t="shared" si="4"/>
        <v>0</v>
      </c>
      <c r="I42" s="592"/>
      <c r="J42" s="592"/>
      <c r="K42" s="592"/>
      <c r="L42" s="592"/>
      <c r="M42" s="593"/>
      <c r="N42" s="594"/>
      <c r="O42" s="544"/>
      <c r="P42" s="544">
        <f t="shared" si="1"/>
        <v>0</v>
      </c>
      <c r="Q42" s="560">
        <f t="shared" si="5"/>
        <v>0</v>
      </c>
      <c r="R42" s="537"/>
      <c r="S42" s="560">
        <f t="shared" si="2"/>
        <v>0</v>
      </c>
      <c r="T42" s="590"/>
      <c r="U42" s="560">
        <f t="shared" si="3"/>
        <v>0</v>
      </c>
      <c r="V42" s="560">
        <f t="shared" si="0"/>
        <v>0</v>
      </c>
      <c r="W42" s="560">
        <v>0</v>
      </c>
    </row>
    <row r="43" spans="1:23" ht="12.75">
      <c r="A43" s="543"/>
      <c r="B43" s="590"/>
      <c r="C43" s="591"/>
      <c r="D43" s="544"/>
      <c r="E43" s="591"/>
      <c r="F43" s="544"/>
      <c r="G43" s="592"/>
      <c r="H43" s="558">
        <f t="shared" si="4"/>
        <v>0</v>
      </c>
      <c r="I43" s="592"/>
      <c r="J43" s="592"/>
      <c r="K43" s="592"/>
      <c r="L43" s="592"/>
      <c r="M43" s="593"/>
      <c r="N43" s="594"/>
      <c r="O43" s="544"/>
      <c r="P43" s="544">
        <f t="shared" si="1"/>
        <v>0</v>
      </c>
      <c r="Q43" s="560">
        <f t="shared" si="5"/>
        <v>0</v>
      </c>
      <c r="R43" s="537"/>
      <c r="S43" s="560">
        <f t="shared" si="2"/>
        <v>0</v>
      </c>
      <c r="T43" s="590"/>
      <c r="U43" s="560">
        <f t="shared" si="3"/>
        <v>0</v>
      </c>
      <c r="V43" s="560">
        <f t="shared" si="0"/>
        <v>0</v>
      </c>
      <c r="W43" s="560">
        <v>0</v>
      </c>
    </row>
    <row r="44" spans="1:23" ht="12.75">
      <c r="A44" s="543"/>
      <c r="B44" s="590"/>
      <c r="C44" s="591"/>
      <c r="D44" s="544"/>
      <c r="E44" s="591"/>
      <c r="F44" s="544"/>
      <c r="G44" s="592"/>
      <c r="H44" s="558">
        <f t="shared" si="4"/>
        <v>0</v>
      </c>
      <c r="I44" s="592"/>
      <c r="J44" s="592"/>
      <c r="K44" s="592"/>
      <c r="L44" s="592"/>
      <c r="M44" s="593"/>
      <c r="N44" s="594"/>
      <c r="O44" s="544"/>
      <c r="P44" s="544">
        <f t="shared" si="1"/>
        <v>0</v>
      </c>
      <c r="Q44" s="560">
        <f t="shared" si="5"/>
        <v>0</v>
      </c>
      <c r="R44" s="537"/>
      <c r="S44" s="560">
        <f t="shared" si="2"/>
        <v>0</v>
      </c>
      <c r="T44" s="590"/>
      <c r="U44" s="560">
        <f t="shared" si="3"/>
        <v>0</v>
      </c>
      <c r="V44" s="560">
        <f t="shared" si="0"/>
        <v>0</v>
      </c>
      <c r="W44" s="560">
        <v>0</v>
      </c>
    </row>
    <row r="45" spans="1:23" ht="12.75">
      <c r="A45" s="543"/>
      <c r="B45" s="590"/>
      <c r="C45" s="591"/>
      <c r="D45" s="544"/>
      <c r="E45" s="591"/>
      <c r="F45" s="544"/>
      <c r="G45" s="592"/>
      <c r="H45" s="558">
        <f t="shared" si="4"/>
        <v>0</v>
      </c>
      <c r="I45" s="592"/>
      <c r="J45" s="592"/>
      <c r="K45" s="592"/>
      <c r="L45" s="592"/>
      <c r="M45" s="593"/>
      <c r="N45" s="594"/>
      <c r="O45" s="544"/>
      <c r="P45" s="544">
        <f t="shared" si="1"/>
        <v>0</v>
      </c>
      <c r="Q45" s="560">
        <f t="shared" si="5"/>
        <v>0</v>
      </c>
      <c r="R45" s="537"/>
      <c r="S45" s="560">
        <f t="shared" si="2"/>
        <v>0</v>
      </c>
      <c r="T45" s="590"/>
      <c r="U45" s="560">
        <f t="shared" si="3"/>
        <v>0</v>
      </c>
      <c r="V45" s="560">
        <f t="shared" si="0"/>
        <v>0</v>
      </c>
      <c r="W45" s="560">
        <v>0</v>
      </c>
    </row>
    <row r="46" spans="1:23" ht="12.75">
      <c r="A46" s="543"/>
      <c r="B46" s="590"/>
      <c r="C46" s="591"/>
      <c r="D46" s="544"/>
      <c r="E46" s="591"/>
      <c r="F46" s="544"/>
      <c r="G46" s="592"/>
      <c r="H46" s="558">
        <f t="shared" si="4"/>
        <v>0</v>
      </c>
      <c r="I46" s="592"/>
      <c r="J46" s="592"/>
      <c r="K46" s="592"/>
      <c r="L46" s="592"/>
      <c r="M46" s="593"/>
      <c r="N46" s="594"/>
      <c r="O46" s="544"/>
      <c r="P46" s="544">
        <f t="shared" si="1"/>
        <v>0</v>
      </c>
      <c r="Q46" s="560">
        <f t="shared" si="5"/>
        <v>0</v>
      </c>
      <c r="R46" s="537"/>
      <c r="S46" s="560">
        <f t="shared" si="2"/>
        <v>0</v>
      </c>
      <c r="T46" s="590"/>
      <c r="U46" s="560">
        <f t="shared" si="3"/>
        <v>0</v>
      </c>
      <c r="V46" s="560">
        <f t="shared" si="0"/>
        <v>0</v>
      </c>
      <c r="W46" s="560">
        <v>0</v>
      </c>
    </row>
    <row r="47" spans="1:23" ht="12.75">
      <c r="A47" s="543"/>
      <c r="B47" s="590"/>
      <c r="C47" s="591"/>
      <c r="D47" s="544"/>
      <c r="E47" s="591"/>
      <c r="F47" s="544"/>
      <c r="G47" s="592"/>
      <c r="H47" s="558">
        <f t="shared" si="4"/>
        <v>0</v>
      </c>
      <c r="I47" s="592"/>
      <c r="J47" s="592"/>
      <c r="K47" s="592"/>
      <c r="L47" s="592"/>
      <c r="M47" s="593"/>
      <c r="N47" s="594"/>
      <c r="O47" s="544"/>
      <c r="P47" s="544">
        <f t="shared" si="1"/>
        <v>0</v>
      </c>
      <c r="Q47" s="560">
        <f t="shared" si="5"/>
        <v>0</v>
      </c>
      <c r="R47" s="537"/>
      <c r="S47" s="560">
        <f t="shared" si="2"/>
        <v>0</v>
      </c>
      <c r="T47" s="590"/>
      <c r="U47" s="560">
        <f t="shared" si="3"/>
        <v>0</v>
      </c>
      <c r="V47" s="560">
        <f t="shared" si="0"/>
        <v>0</v>
      </c>
      <c r="W47" s="560">
        <v>0</v>
      </c>
    </row>
    <row r="48" spans="1:23" ht="12.75">
      <c r="A48" s="543"/>
      <c r="B48" s="590"/>
      <c r="C48" s="591"/>
      <c r="D48" s="544"/>
      <c r="E48" s="591"/>
      <c r="F48" s="544"/>
      <c r="G48" s="592"/>
      <c r="H48" s="558">
        <f t="shared" si="4"/>
        <v>0</v>
      </c>
      <c r="I48" s="592"/>
      <c r="J48" s="592"/>
      <c r="K48" s="592"/>
      <c r="L48" s="592"/>
      <c r="M48" s="593"/>
      <c r="N48" s="594"/>
      <c r="O48" s="544"/>
      <c r="P48" s="544">
        <f t="shared" si="1"/>
        <v>0</v>
      </c>
      <c r="Q48" s="560">
        <f t="shared" si="5"/>
        <v>0</v>
      </c>
      <c r="R48" s="537"/>
      <c r="S48" s="560">
        <f t="shared" si="2"/>
        <v>0</v>
      </c>
      <c r="T48" s="590"/>
      <c r="U48" s="560">
        <f t="shared" si="3"/>
        <v>0</v>
      </c>
      <c r="V48" s="560">
        <f t="shared" si="0"/>
        <v>0</v>
      </c>
      <c r="W48" s="560">
        <v>0</v>
      </c>
    </row>
    <row r="49" spans="1:23" ht="12.75">
      <c r="A49" s="543"/>
      <c r="B49" s="590"/>
      <c r="C49" s="591"/>
      <c r="D49" s="544"/>
      <c r="E49" s="591"/>
      <c r="F49" s="544"/>
      <c r="G49" s="592"/>
      <c r="H49" s="558">
        <f t="shared" si="4"/>
        <v>0</v>
      </c>
      <c r="I49" s="592"/>
      <c r="J49" s="592"/>
      <c r="K49" s="592"/>
      <c r="L49" s="592"/>
      <c r="M49" s="593"/>
      <c r="N49" s="594"/>
      <c r="O49" s="544"/>
      <c r="P49" s="544">
        <f t="shared" si="1"/>
        <v>0</v>
      </c>
      <c r="Q49" s="560">
        <f t="shared" si="5"/>
        <v>0</v>
      </c>
      <c r="R49" s="537"/>
      <c r="S49" s="560">
        <f t="shared" si="2"/>
        <v>0</v>
      </c>
      <c r="T49" s="590"/>
      <c r="U49" s="560">
        <f t="shared" si="3"/>
        <v>0</v>
      </c>
      <c r="V49" s="560">
        <f t="shared" si="0"/>
        <v>0</v>
      </c>
      <c r="W49" s="560">
        <v>0</v>
      </c>
    </row>
    <row r="50" spans="1:23" ht="12.75">
      <c r="A50" s="543"/>
      <c r="B50" s="590"/>
      <c r="C50" s="591"/>
      <c r="D50" s="544"/>
      <c r="E50" s="591"/>
      <c r="F50" s="544"/>
      <c r="G50" s="592"/>
      <c r="H50" s="558">
        <f t="shared" si="4"/>
        <v>0</v>
      </c>
      <c r="I50" s="592"/>
      <c r="J50" s="592"/>
      <c r="K50" s="592"/>
      <c r="L50" s="592"/>
      <c r="M50" s="593"/>
      <c r="N50" s="594"/>
      <c r="O50" s="544"/>
      <c r="P50" s="544">
        <f t="shared" si="1"/>
        <v>0</v>
      </c>
      <c r="Q50" s="560">
        <f t="shared" si="5"/>
        <v>0</v>
      </c>
      <c r="R50" s="537"/>
      <c r="S50" s="560">
        <f t="shared" si="2"/>
        <v>0</v>
      </c>
      <c r="T50" s="590"/>
      <c r="U50" s="560">
        <f t="shared" si="3"/>
        <v>0</v>
      </c>
      <c r="V50" s="560">
        <f t="shared" si="0"/>
        <v>0</v>
      </c>
      <c r="W50" s="560">
        <v>0</v>
      </c>
    </row>
    <row r="51" spans="1:23" ht="12.75">
      <c r="A51" s="543"/>
      <c r="B51" s="590"/>
      <c r="C51" s="591"/>
      <c r="D51" s="544"/>
      <c r="E51" s="591"/>
      <c r="F51" s="544"/>
      <c r="G51" s="592"/>
      <c r="H51" s="558">
        <f t="shared" si="4"/>
        <v>0</v>
      </c>
      <c r="I51" s="592"/>
      <c r="J51" s="592"/>
      <c r="K51" s="592"/>
      <c r="L51" s="592"/>
      <c r="M51" s="593"/>
      <c r="N51" s="594"/>
      <c r="O51" s="544"/>
      <c r="P51" s="544">
        <f t="shared" si="1"/>
        <v>0</v>
      </c>
      <c r="Q51" s="560">
        <f t="shared" si="5"/>
        <v>0</v>
      </c>
      <c r="R51" s="537"/>
      <c r="S51" s="560">
        <f t="shared" si="2"/>
        <v>0</v>
      </c>
      <c r="T51" s="590"/>
      <c r="U51" s="560">
        <f t="shared" si="3"/>
        <v>0</v>
      </c>
      <c r="V51" s="560">
        <f t="shared" si="0"/>
        <v>0</v>
      </c>
      <c r="W51" s="560">
        <v>0</v>
      </c>
    </row>
    <row r="52" spans="1:23" ht="12.75">
      <c r="A52" s="543"/>
      <c r="B52" s="590"/>
      <c r="C52" s="591"/>
      <c r="D52" s="544"/>
      <c r="E52" s="591"/>
      <c r="F52" s="544"/>
      <c r="G52" s="592"/>
      <c r="H52" s="558">
        <f t="shared" si="4"/>
        <v>0</v>
      </c>
      <c r="I52" s="592"/>
      <c r="J52" s="592"/>
      <c r="K52" s="592"/>
      <c r="L52" s="592"/>
      <c r="M52" s="593"/>
      <c r="N52" s="594"/>
      <c r="O52" s="544"/>
      <c r="P52" s="544">
        <f t="shared" si="1"/>
        <v>0</v>
      </c>
      <c r="Q52" s="560">
        <f t="shared" si="5"/>
        <v>0</v>
      </c>
      <c r="R52" s="537"/>
      <c r="S52" s="560">
        <f t="shared" si="2"/>
        <v>0</v>
      </c>
      <c r="T52" s="590"/>
      <c r="U52" s="560">
        <f t="shared" si="3"/>
        <v>0</v>
      </c>
      <c r="V52" s="560">
        <f t="shared" si="0"/>
        <v>0</v>
      </c>
      <c r="W52" s="560">
        <v>0</v>
      </c>
    </row>
    <row r="53" spans="1:23" ht="12.75">
      <c r="A53" s="543"/>
      <c r="B53" s="590"/>
      <c r="C53" s="591"/>
      <c r="D53" s="544"/>
      <c r="E53" s="591"/>
      <c r="F53" s="544"/>
      <c r="G53" s="592"/>
      <c r="H53" s="558">
        <f t="shared" si="4"/>
        <v>0</v>
      </c>
      <c r="I53" s="592"/>
      <c r="J53" s="592"/>
      <c r="K53" s="592"/>
      <c r="L53" s="592"/>
      <c r="M53" s="593"/>
      <c r="N53" s="594"/>
      <c r="O53" s="544"/>
      <c r="P53" s="544">
        <f t="shared" si="1"/>
        <v>0</v>
      </c>
      <c r="Q53" s="560">
        <f t="shared" si="5"/>
        <v>0</v>
      </c>
      <c r="R53" s="537"/>
      <c r="S53" s="560">
        <f t="shared" si="2"/>
        <v>0</v>
      </c>
      <c r="T53" s="590"/>
      <c r="U53" s="560">
        <f t="shared" si="3"/>
        <v>0</v>
      </c>
      <c r="V53" s="560">
        <f t="shared" si="0"/>
        <v>0</v>
      </c>
      <c r="W53" s="560">
        <v>0</v>
      </c>
    </row>
    <row r="54" spans="1:23" ht="12.75">
      <c r="A54" s="543"/>
      <c r="B54" s="590"/>
      <c r="C54" s="591"/>
      <c r="D54" s="544"/>
      <c r="E54" s="591"/>
      <c r="F54" s="544"/>
      <c r="G54" s="592"/>
      <c r="H54" s="558">
        <f t="shared" si="4"/>
        <v>0</v>
      </c>
      <c r="I54" s="592"/>
      <c r="J54" s="592"/>
      <c r="K54" s="592"/>
      <c r="L54" s="592"/>
      <c r="M54" s="593"/>
      <c r="N54" s="594"/>
      <c r="O54" s="544"/>
      <c r="P54" s="544">
        <f t="shared" si="1"/>
        <v>0</v>
      </c>
      <c r="Q54" s="560">
        <f t="shared" si="5"/>
        <v>0</v>
      </c>
      <c r="R54" s="537"/>
      <c r="S54" s="560">
        <f t="shared" si="2"/>
        <v>0</v>
      </c>
      <c r="T54" s="590"/>
      <c r="U54" s="560">
        <f t="shared" si="3"/>
        <v>0</v>
      </c>
      <c r="V54" s="560">
        <f t="shared" si="0"/>
        <v>0</v>
      </c>
      <c r="W54" s="560">
        <v>0</v>
      </c>
    </row>
    <row r="55" spans="1:23" ht="12.75">
      <c r="A55" s="543"/>
      <c r="B55" s="590"/>
      <c r="C55" s="591"/>
      <c r="D55" s="544"/>
      <c r="E55" s="591"/>
      <c r="F55" s="544"/>
      <c r="G55" s="592"/>
      <c r="H55" s="558">
        <f t="shared" si="4"/>
        <v>0</v>
      </c>
      <c r="I55" s="592"/>
      <c r="J55" s="592"/>
      <c r="K55" s="592"/>
      <c r="L55" s="592"/>
      <c r="M55" s="593"/>
      <c r="N55" s="594"/>
      <c r="O55" s="544"/>
      <c r="P55" s="544">
        <f t="shared" si="1"/>
        <v>0</v>
      </c>
      <c r="Q55" s="560">
        <f t="shared" si="5"/>
        <v>0</v>
      </c>
      <c r="R55" s="537"/>
      <c r="S55" s="560">
        <f t="shared" si="2"/>
        <v>0</v>
      </c>
      <c r="T55" s="590"/>
      <c r="U55" s="560">
        <f t="shared" si="3"/>
        <v>0</v>
      </c>
      <c r="V55" s="560">
        <f t="shared" si="0"/>
        <v>0</v>
      </c>
      <c r="W55" s="560">
        <v>0</v>
      </c>
    </row>
    <row r="56" spans="1:23" ht="12.75">
      <c r="A56" s="543"/>
      <c r="B56" s="590"/>
      <c r="C56" s="591"/>
      <c r="D56" s="544"/>
      <c r="E56" s="591"/>
      <c r="F56" s="544"/>
      <c r="G56" s="592"/>
      <c r="H56" s="558">
        <f t="shared" si="4"/>
        <v>0</v>
      </c>
      <c r="I56" s="592"/>
      <c r="J56" s="592"/>
      <c r="K56" s="592"/>
      <c r="L56" s="592"/>
      <c r="M56" s="593"/>
      <c r="N56" s="594"/>
      <c r="O56" s="544"/>
      <c r="P56" s="544">
        <f t="shared" si="1"/>
        <v>0</v>
      </c>
      <c r="Q56" s="560">
        <f t="shared" si="5"/>
        <v>0</v>
      </c>
      <c r="R56" s="537"/>
      <c r="S56" s="560">
        <f t="shared" si="2"/>
        <v>0</v>
      </c>
      <c r="T56" s="590"/>
      <c r="U56" s="560">
        <f t="shared" si="3"/>
        <v>0</v>
      </c>
      <c r="V56" s="560">
        <f t="shared" si="0"/>
        <v>0</v>
      </c>
      <c r="W56" s="560">
        <v>0</v>
      </c>
    </row>
    <row r="57" spans="1:23" ht="12.75">
      <c r="A57" s="543"/>
      <c r="B57" s="590"/>
      <c r="C57" s="591"/>
      <c r="D57" s="544"/>
      <c r="E57" s="591"/>
      <c r="F57" s="544"/>
      <c r="G57" s="592"/>
      <c r="H57" s="558">
        <f t="shared" si="4"/>
        <v>0</v>
      </c>
      <c r="I57" s="592"/>
      <c r="J57" s="592"/>
      <c r="K57" s="592"/>
      <c r="L57" s="592"/>
      <c r="M57" s="593"/>
      <c r="N57" s="594"/>
      <c r="O57" s="544"/>
      <c r="P57" s="544">
        <f t="shared" si="1"/>
        <v>0</v>
      </c>
      <c r="Q57" s="560">
        <f t="shared" si="5"/>
        <v>0</v>
      </c>
      <c r="R57" s="537"/>
      <c r="S57" s="560">
        <f t="shared" si="2"/>
        <v>0</v>
      </c>
      <c r="T57" s="590"/>
      <c r="U57" s="560">
        <f t="shared" si="3"/>
        <v>0</v>
      </c>
      <c r="V57" s="560">
        <f t="shared" si="0"/>
        <v>0</v>
      </c>
      <c r="W57" s="560">
        <v>0</v>
      </c>
    </row>
    <row r="58" spans="1:23" ht="12.75">
      <c r="A58" s="543"/>
      <c r="B58" s="590"/>
      <c r="C58" s="591"/>
      <c r="D58" s="544"/>
      <c r="E58" s="591"/>
      <c r="F58" s="544"/>
      <c r="G58" s="592"/>
      <c r="H58" s="558">
        <f t="shared" si="4"/>
        <v>0</v>
      </c>
      <c r="I58" s="592"/>
      <c r="J58" s="592"/>
      <c r="K58" s="592"/>
      <c r="L58" s="592"/>
      <c r="M58" s="593"/>
      <c r="N58" s="594"/>
      <c r="O58" s="544"/>
      <c r="P58" s="544">
        <f t="shared" si="1"/>
        <v>0</v>
      </c>
      <c r="Q58" s="560">
        <f t="shared" si="5"/>
        <v>0</v>
      </c>
      <c r="R58" s="537"/>
      <c r="S58" s="560">
        <f t="shared" si="2"/>
        <v>0</v>
      </c>
      <c r="T58" s="590"/>
      <c r="U58" s="560">
        <f t="shared" si="3"/>
        <v>0</v>
      </c>
      <c r="V58" s="560">
        <f t="shared" si="0"/>
        <v>0</v>
      </c>
      <c r="W58" s="560">
        <v>0</v>
      </c>
    </row>
    <row r="59" spans="1:23" ht="12.75">
      <c r="A59" s="543"/>
      <c r="B59" s="590"/>
      <c r="C59" s="591"/>
      <c r="D59" s="544"/>
      <c r="E59" s="591"/>
      <c r="F59" s="544"/>
      <c r="G59" s="592"/>
      <c r="H59" s="558">
        <f t="shared" si="4"/>
        <v>0</v>
      </c>
      <c r="I59" s="592"/>
      <c r="J59" s="592"/>
      <c r="K59" s="592"/>
      <c r="L59" s="592"/>
      <c r="M59" s="593"/>
      <c r="N59" s="594"/>
      <c r="O59" s="544"/>
      <c r="P59" s="544">
        <f t="shared" si="1"/>
        <v>0</v>
      </c>
      <c r="Q59" s="560">
        <f t="shared" si="5"/>
        <v>0</v>
      </c>
      <c r="R59" s="537"/>
      <c r="S59" s="560">
        <f t="shared" si="2"/>
        <v>0</v>
      </c>
      <c r="T59" s="590"/>
      <c r="U59" s="560">
        <f t="shared" si="3"/>
        <v>0</v>
      </c>
      <c r="V59" s="560">
        <f t="shared" si="0"/>
        <v>0</v>
      </c>
      <c r="W59" s="560">
        <v>0</v>
      </c>
    </row>
    <row r="60" spans="1:23" ht="12.75">
      <c r="A60" s="543"/>
      <c r="B60" s="590"/>
      <c r="C60" s="591"/>
      <c r="D60" s="544"/>
      <c r="E60" s="591"/>
      <c r="F60" s="544"/>
      <c r="G60" s="592"/>
      <c r="H60" s="558">
        <f t="shared" si="4"/>
        <v>0</v>
      </c>
      <c r="I60" s="592"/>
      <c r="J60" s="592"/>
      <c r="K60" s="592"/>
      <c r="L60" s="592"/>
      <c r="M60" s="593"/>
      <c r="N60" s="594"/>
      <c r="O60" s="544"/>
      <c r="P60" s="544">
        <f t="shared" si="1"/>
        <v>0</v>
      </c>
      <c r="Q60" s="560">
        <f t="shared" si="5"/>
        <v>0</v>
      </c>
      <c r="R60" s="537"/>
      <c r="S60" s="560">
        <f t="shared" si="2"/>
        <v>0</v>
      </c>
      <c r="T60" s="590"/>
      <c r="U60" s="560">
        <f t="shared" si="3"/>
        <v>0</v>
      </c>
      <c r="V60" s="560">
        <f t="shared" si="0"/>
        <v>0</v>
      </c>
      <c r="W60" s="560">
        <v>0</v>
      </c>
    </row>
    <row r="61" spans="1:23" ht="12.75">
      <c r="A61" s="541" t="s">
        <v>9</v>
      </c>
      <c r="B61" s="542"/>
      <c r="C61" s="543"/>
      <c r="D61" s="544"/>
      <c r="E61" s="543"/>
      <c r="F61" s="537"/>
      <c r="G61" s="537"/>
      <c r="H61" s="543"/>
      <c r="I61" s="543"/>
      <c r="J61" s="543"/>
      <c r="K61" s="543"/>
      <c r="L61" s="543"/>
      <c r="M61" s="555"/>
      <c r="N61" s="556"/>
      <c r="O61" s="537"/>
      <c r="P61" s="537"/>
      <c r="Q61" s="537">
        <f>SUM(Q11:Q60)</f>
        <v>5055.900821917809</v>
      </c>
      <c r="R61" s="537">
        <f>SUM(R11:R60)</f>
        <v>300</v>
      </c>
      <c r="S61" s="537">
        <f>SUM(S11:S60)</f>
        <v>4755.900821917809</v>
      </c>
      <c r="T61" s="542"/>
      <c r="U61" s="537">
        <f>SUM(U11:U60)</f>
        <v>9514.574304000002</v>
      </c>
      <c r="V61" s="537">
        <f>SUM(V11:V60)</f>
        <v>4614.56853744</v>
      </c>
      <c r="W61" s="537">
        <f>SUM(W11:W60)</f>
        <v>0</v>
      </c>
    </row>
    <row r="62" spans="1:23" ht="12.75">
      <c r="A62" s="595"/>
      <c r="B62" s="595"/>
      <c r="C62" s="595"/>
      <c r="D62" s="595"/>
      <c r="E62" s="595"/>
      <c r="F62" s="595"/>
      <c r="G62" s="595"/>
      <c r="H62" s="595"/>
      <c r="I62" s="595"/>
      <c r="J62" s="595"/>
      <c r="K62" s="595"/>
      <c r="L62" s="595"/>
      <c r="M62" s="595"/>
      <c r="N62" s="595"/>
      <c r="O62" s="595"/>
      <c r="P62" s="595"/>
      <c r="Q62" s="595"/>
      <c r="R62" s="595"/>
      <c r="S62" s="595"/>
      <c r="T62" s="595"/>
      <c r="U62" s="595"/>
      <c r="V62" s="595"/>
      <c r="W62" s="595"/>
    </row>
    <row r="63" spans="1:23" ht="12.75">
      <c r="A63" s="595" t="s">
        <v>91</v>
      </c>
      <c r="B63" s="595"/>
      <c r="C63" s="595"/>
      <c r="D63" s="595"/>
      <c r="E63" s="595"/>
      <c r="F63" s="595"/>
      <c r="G63" s="595"/>
      <c r="H63" s="595"/>
      <c r="I63" s="595"/>
      <c r="J63" s="595"/>
      <c r="K63" s="595"/>
      <c r="L63" s="595"/>
      <c r="M63" s="595"/>
      <c r="N63" s="595"/>
      <c r="O63" s="595"/>
      <c r="P63" s="595"/>
      <c r="Q63" s="595"/>
      <c r="R63" s="595"/>
      <c r="S63" s="595"/>
      <c r="T63" s="595"/>
      <c r="U63" s="595"/>
      <c r="V63" s="595"/>
      <c r="W63" s="595"/>
    </row>
    <row r="64" spans="1:23" ht="12.75">
      <c r="A64" s="574" t="s">
        <v>250</v>
      </c>
      <c r="B64" s="595"/>
      <c r="C64" s="595"/>
      <c r="D64" s="595"/>
      <c r="E64" s="595"/>
      <c r="F64" s="595"/>
      <c r="G64" s="595"/>
      <c r="H64" s="595"/>
      <c r="I64" s="595"/>
      <c r="J64" s="595"/>
      <c r="K64" s="595"/>
      <c r="L64" s="595"/>
      <c r="M64" s="595"/>
      <c r="N64" s="595"/>
      <c r="O64" s="595"/>
      <c r="P64" s="595"/>
      <c r="Q64" s="595"/>
      <c r="R64" s="595"/>
      <c r="S64" s="595"/>
      <c r="T64" s="595"/>
      <c r="U64" s="595"/>
      <c r="V64" s="570" t="s">
        <v>255</v>
      </c>
      <c r="W64" s="595"/>
    </row>
    <row r="65" spans="1:23" ht="12.75">
      <c r="A65" s="596" t="s">
        <v>327</v>
      </c>
      <c r="B65" s="595"/>
      <c r="C65" s="595"/>
      <c r="D65" s="595"/>
      <c r="E65" s="595"/>
      <c r="F65" s="595"/>
      <c r="G65" s="595"/>
      <c r="H65" s="595"/>
      <c r="I65" s="595"/>
      <c r="J65" s="595"/>
      <c r="K65" s="595"/>
      <c r="L65" s="595"/>
      <c r="M65" s="595"/>
      <c r="N65" s="595"/>
      <c r="O65" s="595"/>
      <c r="P65" s="595"/>
      <c r="Q65" s="595"/>
      <c r="R65" s="595"/>
      <c r="S65" s="595"/>
      <c r="T65" s="595"/>
      <c r="U65" s="595"/>
      <c r="V65" s="595"/>
      <c r="W65" s="595"/>
    </row>
    <row r="66" spans="1:23" ht="12.75">
      <c r="A66" s="596" t="s">
        <v>336</v>
      </c>
      <c r="B66" s="595"/>
      <c r="C66" s="595"/>
      <c r="D66" s="595"/>
      <c r="E66" s="595"/>
      <c r="F66" s="595"/>
      <c r="G66" s="595"/>
      <c r="H66" s="595"/>
      <c r="I66" s="595"/>
      <c r="J66" s="595"/>
      <c r="K66" s="595"/>
      <c r="L66" s="595"/>
      <c r="M66" s="595"/>
      <c r="N66" s="595"/>
      <c r="O66" s="595"/>
      <c r="P66" s="595"/>
      <c r="Q66" s="595"/>
      <c r="R66" s="595"/>
      <c r="S66" s="595"/>
      <c r="T66" s="595"/>
      <c r="U66" s="595"/>
      <c r="V66" s="595"/>
      <c r="W66" s="595"/>
    </row>
    <row r="67" spans="1:23" ht="12.75">
      <c r="A67" s="595"/>
      <c r="B67" s="595"/>
      <c r="C67" s="595"/>
      <c r="D67" s="595"/>
      <c r="E67" s="595"/>
      <c r="F67" s="595"/>
      <c r="G67" s="595"/>
      <c r="H67" s="595"/>
      <c r="I67" s="595"/>
      <c r="J67" s="595"/>
      <c r="K67" s="595"/>
      <c r="L67" s="595"/>
      <c r="M67" s="595"/>
      <c r="N67" s="595"/>
      <c r="O67" s="595"/>
      <c r="P67" s="595"/>
      <c r="Q67" s="595"/>
      <c r="R67" s="595"/>
      <c r="S67" s="595"/>
      <c r="T67" s="595"/>
      <c r="U67" s="595"/>
      <c r="V67" s="595"/>
      <c r="W67" s="595"/>
    </row>
  </sheetData>
  <sheetProtection password="C2F7" sheet="1" objects="1" scenarios="1"/>
  <printOptions/>
  <pageMargins left="0.5511811023622047" right="0.35433070866141736" top="0.984251968503937" bottom="0.5905511811023623" header="0.5118110236220472" footer="0.5118110236220472"/>
  <pageSetup fitToHeight="1" fitToWidth="1" horizontalDpi="600" verticalDpi="600" orientation="landscape" paperSize="9" scale="48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workbookViewId="0" topLeftCell="A1">
      <selection activeCell="A1" sqref="A1"/>
    </sheetView>
  </sheetViews>
  <sheetFormatPr defaultColWidth="9.140625" defaultRowHeight="12.75"/>
  <cols>
    <col min="1" max="1" width="14.28125" style="46" customWidth="1"/>
    <col min="2" max="3" width="11.00390625" style="46" customWidth="1"/>
    <col min="4" max="4" width="11.7109375" style="46" customWidth="1"/>
    <col min="5" max="5" width="11.421875" style="46" customWidth="1"/>
    <col min="6" max="6" width="12.421875" style="46" customWidth="1"/>
    <col min="7" max="7" width="10.8515625" style="46" customWidth="1"/>
    <col min="8" max="8" width="9.7109375" style="46" customWidth="1"/>
    <col min="9" max="9" width="9.421875" style="46" customWidth="1"/>
    <col min="10" max="10" width="12.421875" style="46" customWidth="1"/>
    <col min="11" max="11" width="13.00390625" style="46" customWidth="1"/>
    <col min="12" max="12" width="0.13671875" style="46" hidden="1" customWidth="1"/>
    <col min="13" max="13" width="13.28125" style="46" customWidth="1"/>
    <col min="14" max="14" width="12.8515625" style="46" customWidth="1"/>
    <col min="15" max="15" width="13.421875" style="46" customWidth="1"/>
    <col min="16" max="16" width="11.140625" style="46" customWidth="1"/>
    <col min="17" max="17" width="12.57421875" style="46" customWidth="1"/>
    <col min="18" max="18" width="13.421875" style="46" customWidth="1"/>
    <col min="19" max="19" width="13.00390625" style="46" customWidth="1"/>
    <col min="20" max="20" width="10.7109375" style="46" customWidth="1"/>
    <col min="21" max="21" width="10.28125" style="46" customWidth="1"/>
    <col min="22" max="22" width="10.57421875" style="46" customWidth="1"/>
    <col min="23" max="23" width="11.421875" style="46" customWidth="1"/>
    <col min="24" max="25" width="10.7109375" style="46" customWidth="1"/>
    <col min="26" max="16384" width="9.140625" style="46" customWidth="1"/>
  </cols>
  <sheetData>
    <row r="1" spans="1:8" ht="18">
      <c r="A1" s="45" t="s">
        <v>92</v>
      </c>
      <c r="H1" s="45"/>
    </row>
    <row r="2" ht="18">
      <c r="A2" s="47"/>
    </row>
    <row r="3" spans="1:19" ht="15.75">
      <c r="A3" s="48" t="s">
        <v>0</v>
      </c>
      <c r="B3" s="446"/>
      <c r="C3" s="446"/>
      <c r="D3" s="446"/>
      <c r="E3" s="446"/>
      <c r="F3" s="49"/>
      <c r="G3" s="49"/>
      <c r="H3" s="49"/>
      <c r="I3" s="49"/>
      <c r="J3" s="49"/>
      <c r="Q3" s="453" t="s">
        <v>15</v>
      </c>
      <c r="R3" s="50"/>
      <c r="S3" s="51"/>
    </row>
    <row r="4" spans="1:22" ht="15.75">
      <c r="A4" s="48" t="s">
        <v>1</v>
      </c>
      <c r="B4" s="446"/>
      <c r="C4" s="446"/>
      <c r="D4" s="446"/>
      <c r="E4" s="446"/>
      <c r="F4" s="49"/>
      <c r="G4" s="49"/>
      <c r="H4" s="49"/>
      <c r="I4" s="49"/>
      <c r="J4" s="49"/>
      <c r="Q4" s="50"/>
      <c r="R4" s="50"/>
      <c r="T4" s="51"/>
      <c r="V4" s="50"/>
    </row>
    <row r="5" spans="1:22" ht="15">
      <c r="A5" s="49"/>
      <c r="B5" s="49"/>
      <c r="C5" s="49"/>
      <c r="D5" s="49"/>
      <c r="E5" s="49"/>
      <c r="F5" s="49"/>
      <c r="G5" s="49"/>
      <c r="H5" s="49"/>
      <c r="I5" s="49"/>
      <c r="J5" s="49"/>
      <c r="M5" s="52"/>
      <c r="N5" s="52"/>
      <c r="O5" s="52"/>
      <c r="V5" s="50"/>
    </row>
    <row r="6" spans="1:19" ht="12.75">
      <c r="A6" s="53" t="s">
        <v>12</v>
      </c>
      <c r="B6" s="53" t="s">
        <v>12</v>
      </c>
      <c r="C6" s="53" t="s">
        <v>93</v>
      </c>
      <c r="D6" s="53" t="s">
        <v>29</v>
      </c>
      <c r="E6" s="54" t="s">
        <v>94</v>
      </c>
      <c r="F6" s="53" t="s">
        <v>95</v>
      </c>
      <c r="G6" s="53" t="s">
        <v>78</v>
      </c>
      <c r="H6" s="53" t="s">
        <v>96</v>
      </c>
      <c r="I6" s="53" t="s">
        <v>97</v>
      </c>
      <c r="J6" s="53" t="s">
        <v>98</v>
      </c>
      <c r="K6" s="53" t="s">
        <v>99</v>
      </c>
      <c r="L6" s="53" t="s">
        <v>99</v>
      </c>
      <c r="M6" s="53" t="s">
        <v>99</v>
      </c>
      <c r="N6" s="53" t="s">
        <v>13</v>
      </c>
      <c r="O6" s="53" t="s">
        <v>13</v>
      </c>
      <c r="P6" s="55" t="s">
        <v>25</v>
      </c>
      <c r="Q6" s="55" t="s">
        <v>26</v>
      </c>
      <c r="R6" s="55" t="s">
        <v>38</v>
      </c>
      <c r="S6" s="55" t="s">
        <v>30</v>
      </c>
    </row>
    <row r="7" spans="1:19" ht="12.75">
      <c r="A7" s="56"/>
      <c r="B7" s="56" t="s">
        <v>2</v>
      </c>
      <c r="C7" s="56" t="s">
        <v>100</v>
      </c>
      <c r="D7" s="56" t="s">
        <v>69</v>
      </c>
      <c r="E7" s="56" t="s">
        <v>101</v>
      </c>
      <c r="F7" s="56" t="s">
        <v>101</v>
      </c>
      <c r="G7" s="56" t="s">
        <v>95</v>
      </c>
      <c r="H7" s="56" t="s">
        <v>102</v>
      </c>
      <c r="I7" s="56" t="s">
        <v>103</v>
      </c>
      <c r="J7" s="56" t="s">
        <v>94</v>
      </c>
      <c r="K7" s="56" t="s">
        <v>94</v>
      </c>
      <c r="L7" s="56" t="s">
        <v>95</v>
      </c>
      <c r="M7" s="56" t="s">
        <v>236</v>
      </c>
      <c r="N7" s="56" t="s">
        <v>14</v>
      </c>
      <c r="O7" s="56" t="s">
        <v>14</v>
      </c>
      <c r="P7" s="57" t="s">
        <v>42</v>
      </c>
      <c r="Q7" s="57" t="s">
        <v>14</v>
      </c>
      <c r="R7" s="57" t="s">
        <v>27</v>
      </c>
      <c r="S7" s="57" t="s">
        <v>31</v>
      </c>
    </row>
    <row r="8" spans="1:19" ht="12.75">
      <c r="A8" s="58"/>
      <c r="B8" s="58"/>
      <c r="C8" s="58" t="s">
        <v>5</v>
      </c>
      <c r="D8" s="58" t="s">
        <v>104</v>
      </c>
      <c r="E8" s="58" t="s">
        <v>105</v>
      </c>
      <c r="F8" s="58" t="s">
        <v>104</v>
      </c>
      <c r="G8" s="58" t="s">
        <v>106</v>
      </c>
      <c r="H8" s="58"/>
      <c r="I8" s="58" t="s">
        <v>107</v>
      </c>
      <c r="J8" s="58" t="s">
        <v>101</v>
      </c>
      <c r="K8" s="58" t="s">
        <v>101</v>
      </c>
      <c r="L8" s="58" t="s">
        <v>101</v>
      </c>
      <c r="M8" s="58" t="s">
        <v>101</v>
      </c>
      <c r="N8" s="58"/>
      <c r="O8" s="58"/>
      <c r="P8" s="59"/>
      <c r="Q8" s="59"/>
      <c r="R8" s="59" t="s">
        <v>28</v>
      </c>
      <c r="S8" s="59" t="s">
        <v>14</v>
      </c>
    </row>
    <row r="9" spans="1:19" ht="12.75">
      <c r="A9" s="60"/>
      <c r="B9" s="60"/>
      <c r="C9" s="60"/>
      <c r="D9" s="61" t="s">
        <v>108</v>
      </c>
      <c r="E9" s="61" t="s">
        <v>108</v>
      </c>
      <c r="F9" s="61" t="s">
        <v>108</v>
      </c>
      <c r="G9" s="61" t="s">
        <v>108</v>
      </c>
      <c r="H9" s="61" t="s">
        <v>109</v>
      </c>
      <c r="I9" s="61" t="s">
        <v>237</v>
      </c>
      <c r="J9" s="61" t="s">
        <v>110</v>
      </c>
      <c r="K9" s="61" t="s">
        <v>108</v>
      </c>
      <c r="L9" s="61"/>
      <c r="M9" s="61" t="s">
        <v>108</v>
      </c>
      <c r="N9" s="61" t="s">
        <v>108</v>
      </c>
      <c r="O9" s="61" t="s">
        <v>111</v>
      </c>
      <c r="P9" s="60"/>
      <c r="Q9" s="60"/>
      <c r="R9" s="301">
        <v>0.485</v>
      </c>
      <c r="S9" s="302">
        <v>1.9417</v>
      </c>
    </row>
    <row r="10" spans="1:19" ht="12.75">
      <c r="A10" s="447" t="s">
        <v>17</v>
      </c>
      <c r="B10" s="448">
        <v>26</v>
      </c>
      <c r="C10" s="448">
        <v>33</v>
      </c>
      <c r="D10" s="449">
        <v>1000</v>
      </c>
      <c r="E10" s="449">
        <v>300</v>
      </c>
      <c r="F10" s="449">
        <v>500</v>
      </c>
      <c r="G10" s="449">
        <v>400</v>
      </c>
      <c r="H10" s="450">
        <v>2</v>
      </c>
      <c r="I10" s="450">
        <v>2</v>
      </c>
      <c r="J10" s="449">
        <v>264</v>
      </c>
      <c r="K10" s="451">
        <f>IF(E10&gt;=J10,J10,IF(E10&lt;J10,E10))</f>
        <v>264</v>
      </c>
      <c r="L10" s="451">
        <v>500</v>
      </c>
      <c r="M10" s="451">
        <f>IF(F10&gt;=G10,G10,IF(F10&lt;G10,F10))</f>
        <v>400</v>
      </c>
      <c r="N10" s="451">
        <f>IF(D10-K10-M10&lt;0,"$0",(D10-K10-M10))</f>
        <v>336</v>
      </c>
      <c r="O10" s="451">
        <f>IF(C10*N10&lt;0,"$0",(C10*N10))</f>
        <v>11088</v>
      </c>
      <c r="P10" s="452">
        <v>2</v>
      </c>
      <c r="Q10" s="451">
        <f>SUM(O10*1.9417)</f>
        <v>21529.5696</v>
      </c>
      <c r="R10" s="451">
        <f aca="true" t="shared" si="0" ref="R10:R50">SUM(Q10*0.485)</f>
        <v>10441.841256</v>
      </c>
      <c r="S10" s="451">
        <f>Q10</f>
        <v>21529.5696</v>
      </c>
    </row>
    <row r="11" spans="1:19" ht="12.75">
      <c r="A11" s="457" t="s">
        <v>17</v>
      </c>
      <c r="B11" s="600">
        <v>26</v>
      </c>
      <c r="C11" s="600">
        <v>33</v>
      </c>
      <c r="D11" s="458">
        <v>1000</v>
      </c>
      <c r="E11" s="458">
        <v>300</v>
      </c>
      <c r="F11" s="458">
        <v>300</v>
      </c>
      <c r="G11" s="458">
        <v>400</v>
      </c>
      <c r="H11" s="601">
        <v>2</v>
      </c>
      <c r="I11" s="601">
        <v>2</v>
      </c>
      <c r="J11" s="458">
        <v>264</v>
      </c>
      <c r="K11" s="451">
        <f aca="true" t="shared" si="1" ref="K11:K50">IF(E11&gt;=J11,J11,IF(E11&lt;J11,E11))</f>
        <v>264</v>
      </c>
      <c r="L11" s="451">
        <v>500</v>
      </c>
      <c r="M11" s="451">
        <f>IF(F11&gt;=G11,G11,IF(F11&lt;G11,F11))</f>
        <v>300</v>
      </c>
      <c r="N11" s="451">
        <f>IF(D11-K11-M11&lt;0,"$0",(D11-K11-M11))</f>
        <v>436</v>
      </c>
      <c r="O11" s="451">
        <f aca="true" t="shared" si="2" ref="O11:O50">IF(C11*N11&lt;0,"$0",(C11*N11))</f>
        <v>14388</v>
      </c>
      <c r="P11" s="452">
        <v>2</v>
      </c>
      <c r="Q11" s="451">
        <f>SUM(O11*1.9417)</f>
        <v>27937.1796</v>
      </c>
      <c r="R11" s="451">
        <f t="shared" si="0"/>
        <v>13549.532105999999</v>
      </c>
      <c r="S11" s="451">
        <f>Q11</f>
        <v>27937.1796</v>
      </c>
    </row>
    <row r="12" spans="1:19" ht="12.75">
      <c r="A12" s="457" t="s">
        <v>17</v>
      </c>
      <c r="B12" s="600">
        <v>26</v>
      </c>
      <c r="C12" s="600">
        <v>12</v>
      </c>
      <c r="D12" s="458">
        <v>800</v>
      </c>
      <c r="E12" s="458">
        <v>100</v>
      </c>
      <c r="F12" s="458">
        <v>400</v>
      </c>
      <c r="G12" s="458">
        <v>1000</v>
      </c>
      <c r="H12" s="601">
        <v>2</v>
      </c>
      <c r="I12" s="601">
        <v>3</v>
      </c>
      <c r="J12" s="458">
        <v>351</v>
      </c>
      <c r="K12" s="451">
        <f t="shared" si="1"/>
        <v>100</v>
      </c>
      <c r="L12" s="451">
        <v>0</v>
      </c>
      <c r="M12" s="451">
        <f aca="true" t="shared" si="3" ref="M12:M50">IF(F12&gt;=G12,G12,IF(F12&lt;G12,F12))</f>
        <v>400</v>
      </c>
      <c r="N12" s="451">
        <f>IF(D12-K12-M12&lt;0,"$0",(D12-K12-M12))</f>
        <v>300</v>
      </c>
      <c r="O12" s="451">
        <f t="shared" si="2"/>
        <v>3600</v>
      </c>
      <c r="P12" s="452">
        <v>2</v>
      </c>
      <c r="Q12" s="451">
        <f aca="true" t="shared" si="4" ref="Q12:Q50">SUM(O12*1.9417)</f>
        <v>6990.12</v>
      </c>
      <c r="R12" s="451">
        <f t="shared" si="0"/>
        <v>3390.2082</v>
      </c>
      <c r="S12" s="451">
        <f aca="true" t="shared" si="5" ref="S12:S47">Q12</f>
        <v>6990.12</v>
      </c>
    </row>
    <row r="13" spans="1:19" ht="12.75">
      <c r="A13" s="457"/>
      <c r="B13" s="600"/>
      <c r="C13" s="600"/>
      <c r="D13" s="458"/>
      <c r="E13" s="458"/>
      <c r="F13" s="458"/>
      <c r="G13" s="458"/>
      <c r="H13" s="601"/>
      <c r="I13" s="601"/>
      <c r="J13" s="458"/>
      <c r="K13" s="451">
        <f t="shared" si="1"/>
        <v>0</v>
      </c>
      <c r="L13" s="451">
        <v>0</v>
      </c>
      <c r="M13" s="451">
        <f t="shared" si="3"/>
        <v>0</v>
      </c>
      <c r="N13" s="451">
        <f>IF(D13-K13-M13&lt;0,"$0",(D13-K13-M13))</f>
        <v>0</v>
      </c>
      <c r="O13" s="451">
        <f t="shared" si="2"/>
        <v>0</v>
      </c>
      <c r="P13" s="452">
        <v>2</v>
      </c>
      <c r="Q13" s="451">
        <f t="shared" si="4"/>
        <v>0</v>
      </c>
      <c r="R13" s="451">
        <f t="shared" si="0"/>
        <v>0</v>
      </c>
      <c r="S13" s="451">
        <f t="shared" si="5"/>
        <v>0</v>
      </c>
    </row>
    <row r="14" spans="1:19" ht="12.75">
      <c r="A14" s="457"/>
      <c r="B14" s="600"/>
      <c r="C14" s="600"/>
      <c r="D14" s="458"/>
      <c r="E14" s="458"/>
      <c r="F14" s="458"/>
      <c r="G14" s="458"/>
      <c r="H14" s="601"/>
      <c r="I14" s="601"/>
      <c r="J14" s="458"/>
      <c r="K14" s="451">
        <f t="shared" si="1"/>
        <v>0</v>
      </c>
      <c r="L14" s="451"/>
      <c r="M14" s="451">
        <f t="shared" si="3"/>
        <v>0</v>
      </c>
      <c r="N14" s="451">
        <f>IF(D14-K14-M14&lt;0,"$0",(D14-K14-M14))</f>
        <v>0</v>
      </c>
      <c r="O14" s="451">
        <f t="shared" si="2"/>
        <v>0</v>
      </c>
      <c r="P14" s="452">
        <v>2</v>
      </c>
      <c r="Q14" s="451">
        <f t="shared" si="4"/>
        <v>0</v>
      </c>
      <c r="R14" s="451">
        <f t="shared" si="0"/>
        <v>0</v>
      </c>
      <c r="S14" s="451">
        <f t="shared" si="5"/>
        <v>0</v>
      </c>
    </row>
    <row r="15" spans="1:19" ht="12.75">
      <c r="A15" s="457"/>
      <c r="B15" s="600"/>
      <c r="C15" s="600"/>
      <c r="D15" s="458"/>
      <c r="E15" s="458"/>
      <c r="F15" s="458"/>
      <c r="G15" s="458"/>
      <c r="H15" s="601"/>
      <c r="I15" s="601"/>
      <c r="J15" s="458"/>
      <c r="K15" s="451">
        <f t="shared" si="1"/>
        <v>0</v>
      </c>
      <c r="L15" s="451"/>
      <c r="M15" s="451">
        <f t="shared" si="3"/>
        <v>0</v>
      </c>
      <c r="N15" s="451">
        <f aca="true" t="shared" si="6" ref="N15:N50">IF(D15-K15-M15&lt;0,"$0",(D15-K15-M15))</f>
        <v>0</v>
      </c>
      <c r="O15" s="451">
        <f t="shared" si="2"/>
        <v>0</v>
      </c>
      <c r="P15" s="452">
        <v>2</v>
      </c>
      <c r="Q15" s="451">
        <f t="shared" si="4"/>
        <v>0</v>
      </c>
      <c r="R15" s="451">
        <f t="shared" si="0"/>
        <v>0</v>
      </c>
      <c r="S15" s="451">
        <f t="shared" si="5"/>
        <v>0</v>
      </c>
    </row>
    <row r="16" spans="1:19" ht="12.75">
      <c r="A16" s="457"/>
      <c r="B16" s="600"/>
      <c r="C16" s="600"/>
      <c r="D16" s="458"/>
      <c r="E16" s="458"/>
      <c r="F16" s="458"/>
      <c r="G16" s="458"/>
      <c r="H16" s="601"/>
      <c r="I16" s="601"/>
      <c r="J16" s="458"/>
      <c r="K16" s="451">
        <f t="shared" si="1"/>
        <v>0</v>
      </c>
      <c r="L16" s="451"/>
      <c r="M16" s="451">
        <f t="shared" si="3"/>
        <v>0</v>
      </c>
      <c r="N16" s="451">
        <f t="shared" si="6"/>
        <v>0</v>
      </c>
      <c r="O16" s="451">
        <f t="shared" si="2"/>
        <v>0</v>
      </c>
      <c r="P16" s="452">
        <v>2</v>
      </c>
      <c r="Q16" s="451">
        <f t="shared" si="4"/>
        <v>0</v>
      </c>
      <c r="R16" s="451">
        <f t="shared" si="0"/>
        <v>0</v>
      </c>
      <c r="S16" s="451">
        <f t="shared" si="5"/>
        <v>0</v>
      </c>
    </row>
    <row r="17" spans="1:19" ht="12.75">
      <c r="A17" s="457"/>
      <c r="B17" s="600"/>
      <c r="C17" s="600"/>
      <c r="D17" s="458"/>
      <c r="E17" s="458"/>
      <c r="F17" s="458"/>
      <c r="G17" s="458"/>
      <c r="H17" s="601"/>
      <c r="I17" s="601"/>
      <c r="J17" s="458"/>
      <c r="K17" s="451">
        <f t="shared" si="1"/>
        <v>0</v>
      </c>
      <c r="L17" s="451"/>
      <c r="M17" s="451">
        <f t="shared" si="3"/>
        <v>0</v>
      </c>
      <c r="N17" s="451">
        <f t="shared" si="6"/>
        <v>0</v>
      </c>
      <c r="O17" s="451">
        <f t="shared" si="2"/>
        <v>0</v>
      </c>
      <c r="P17" s="452">
        <v>2</v>
      </c>
      <c r="Q17" s="451">
        <f t="shared" si="4"/>
        <v>0</v>
      </c>
      <c r="R17" s="451">
        <f t="shared" si="0"/>
        <v>0</v>
      </c>
      <c r="S17" s="451">
        <f t="shared" si="5"/>
        <v>0</v>
      </c>
    </row>
    <row r="18" spans="1:19" ht="12.75">
      <c r="A18" s="457"/>
      <c r="B18" s="600"/>
      <c r="C18" s="600"/>
      <c r="D18" s="458"/>
      <c r="E18" s="458"/>
      <c r="F18" s="458"/>
      <c r="G18" s="458"/>
      <c r="H18" s="601"/>
      <c r="I18" s="601"/>
      <c r="J18" s="458"/>
      <c r="K18" s="451">
        <f t="shared" si="1"/>
        <v>0</v>
      </c>
      <c r="L18" s="451"/>
      <c r="M18" s="451">
        <f t="shared" si="3"/>
        <v>0</v>
      </c>
      <c r="N18" s="451">
        <f t="shared" si="6"/>
        <v>0</v>
      </c>
      <c r="O18" s="451">
        <f t="shared" si="2"/>
        <v>0</v>
      </c>
      <c r="P18" s="452">
        <v>2</v>
      </c>
      <c r="Q18" s="451">
        <f t="shared" si="4"/>
        <v>0</v>
      </c>
      <c r="R18" s="451">
        <f t="shared" si="0"/>
        <v>0</v>
      </c>
      <c r="S18" s="451">
        <f t="shared" si="5"/>
        <v>0</v>
      </c>
    </row>
    <row r="19" spans="1:19" ht="12.75">
      <c r="A19" s="457"/>
      <c r="B19" s="600"/>
      <c r="C19" s="600"/>
      <c r="D19" s="458"/>
      <c r="E19" s="458"/>
      <c r="F19" s="458"/>
      <c r="G19" s="458"/>
      <c r="H19" s="601"/>
      <c r="I19" s="601"/>
      <c r="J19" s="458"/>
      <c r="K19" s="451">
        <f t="shared" si="1"/>
        <v>0</v>
      </c>
      <c r="L19" s="451"/>
      <c r="M19" s="451">
        <f t="shared" si="3"/>
        <v>0</v>
      </c>
      <c r="N19" s="451">
        <f t="shared" si="6"/>
        <v>0</v>
      </c>
      <c r="O19" s="451">
        <f t="shared" si="2"/>
        <v>0</v>
      </c>
      <c r="P19" s="452">
        <v>2</v>
      </c>
      <c r="Q19" s="451">
        <f t="shared" si="4"/>
        <v>0</v>
      </c>
      <c r="R19" s="451">
        <f t="shared" si="0"/>
        <v>0</v>
      </c>
      <c r="S19" s="451">
        <f t="shared" si="5"/>
        <v>0</v>
      </c>
    </row>
    <row r="20" spans="1:19" ht="12.75">
      <c r="A20" s="457"/>
      <c r="B20" s="600"/>
      <c r="C20" s="600"/>
      <c r="D20" s="458"/>
      <c r="E20" s="458"/>
      <c r="F20" s="458"/>
      <c r="G20" s="458"/>
      <c r="H20" s="601"/>
      <c r="I20" s="601"/>
      <c r="J20" s="458"/>
      <c r="K20" s="451">
        <f t="shared" si="1"/>
        <v>0</v>
      </c>
      <c r="L20" s="451"/>
      <c r="M20" s="451">
        <f t="shared" si="3"/>
        <v>0</v>
      </c>
      <c r="N20" s="451">
        <f t="shared" si="6"/>
        <v>0</v>
      </c>
      <c r="O20" s="451">
        <f t="shared" si="2"/>
        <v>0</v>
      </c>
      <c r="P20" s="452">
        <v>2</v>
      </c>
      <c r="Q20" s="451">
        <f t="shared" si="4"/>
        <v>0</v>
      </c>
      <c r="R20" s="451">
        <f t="shared" si="0"/>
        <v>0</v>
      </c>
      <c r="S20" s="451">
        <f t="shared" si="5"/>
        <v>0</v>
      </c>
    </row>
    <row r="21" spans="1:19" ht="12.75">
      <c r="A21" s="457"/>
      <c r="B21" s="600"/>
      <c r="C21" s="600"/>
      <c r="D21" s="458"/>
      <c r="E21" s="458"/>
      <c r="F21" s="458"/>
      <c r="G21" s="458"/>
      <c r="H21" s="601"/>
      <c r="I21" s="601"/>
      <c r="J21" s="458"/>
      <c r="K21" s="451">
        <f t="shared" si="1"/>
        <v>0</v>
      </c>
      <c r="L21" s="451"/>
      <c r="M21" s="451">
        <f t="shared" si="3"/>
        <v>0</v>
      </c>
      <c r="N21" s="451">
        <f t="shared" si="6"/>
        <v>0</v>
      </c>
      <c r="O21" s="451">
        <f t="shared" si="2"/>
        <v>0</v>
      </c>
      <c r="P21" s="452">
        <v>2</v>
      </c>
      <c r="Q21" s="451">
        <f t="shared" si="4"/>
        <v>0</v>
      </c>
      <c r="R21" s="451">
        <f t="shared" si="0"/>
        <v>0</v>
      </c>
      <c r="S21" s="451">
        <f t="shared" si="5"/>
        <v>0</v>
      </c>
    </row>
    <row r="22" spans="1:19" ht="12.75">
      <c r="A22" s="457"/>
      <c r="B22" s="600"/>
      <c r="C22" s="600"/>
      <c r="D22" s="458"/>
      <c r="E22" s="458"/>
      <c r="F22" s="458"/>
      <c r="G22" s="458"/>
      <c r="H22" s="601"/>
      <c r="I22" s="601"/>
      <c r="J22" s="458"/>
      <c r="K22" s="451">
        <f t="shared" si="1"/>
        <v>0</v>
      </c>
      <c r="L22" s="451"/>
      <c r="M22" s="451">
        <f t="shared" si="3"/>
        <v>0</v>
      </c>
      <c r="N22" s="451">
        <f t="shared" si="6"/>
        <v>0</v>
      </c>
      <c r="O22" s="451">
        <f t="shared" si="2"/>
        <v>0</v>
      </c>
      <c r="P22" s="452">
        <v>2</v>
      </c>
      <c r="Q22" s="451">
        <f t="shared" si="4"/>
        <v>0</v>
      </c>
      <c r="R22" s="451">
        <f t="shared" si="0"/>
        <v>0</v>
      </c>
      <c r="S22" s="451">
        <f t="shared" si="5"/>
        <v>0</v>
      </c>
    </row>
    <row r="23" spans="1:19" ht="12.75">
      <c r="A23" s="457"/>
      <c r="B23" s="600"/>
      <c r="C23" s="600"/>
      <c r="D23" s="458"/>
      <c r="E23" s="458"/>
      <c r="F23" s="458"/>
      <c r="G23" s="458"/>
      <c r="H23" s="601"/>
      <c r="I23" s="601"/>
      <c r="J23" s="458"/>
      <c r="K23" s="451">
        <f t="shared" si="1"/>
        <v>0</v>
      </c>
      <c r="L23" s="451"/>
      <c r="M23" s="451">
        <f t="shared" si="3"/>
        <v>0</v>
      </c>
      <c r="N23" s="451">
        <f t="shared" si="6"/>
        <v>0</v>
      </c>
      <c r="O23" s="451">
        <f t="shared" si="2"/>
        <v>0</v>
      </c>
      <c r="P23" s="452">
        <v>2</v>
      </c>
      <c r="Q23" s="451">
        <f t="shared" si="4"/>
        <v>0</v>
      </c>
      <c r="R23" s="451">
        <f t="shared" si="0"/>
        <v>0</v>
      </c>
      <c r="S23" s="451">
        <f t="shared" si="5"/>
        <v>0</v>
      </c>
    </row>
    <row r="24" spans="1:19" ht="12.75">
      <c r="A24" s="457"/>
      <c r="B24" s="600"/>
      <c r="C24" s="600"/>
      <c r="D24" s="458"/>
      <c r="E24" s="458"/>
      <c r="F24" s="458"/>
      <c r="G24" s="458"/>
      <c r="H24" s="601"/>
      <c r="I24" s="601"/>
      <c r="J24" s="458"/>
      <c r="K24" s="451">
        <f t="shared" si="1"/>
        <v>0</v>
      </c>
      <c r="L24" s="451"/>
      <c r="M24" s="451">
        <f t="shared" si="3"/>
        <v>0</v>
      </c>
      <c r="N24" s="451">
        <f t="shared" si="6"/>
        <v>0</v>
      </c>
      <c r="O24" s="451">
        <f t="shared" si="2"/>
        <v>0</v>
      </c>
      <c r="P24" s="452">
        <v>2</v>
      </c>
      <c r="Q24" s="451">
        <f t="shared" si="4"/>
        <v>0</v>
      </c>
      <c r="R24" s="451">
        <f t="shared" si="0"/>
        <v>0</v>
      </c>
      <c r="S24" s="451">
        <f t="shared" si="5"/>
        <v>0</v>
      </c>
    </row>
    <row r="25" spans="1:19" ht="12.75">
      <c r="A25" s="457"/>
      <c r="B25" s="600"/>
      <c r="C25" s="600"/>
      <c r="D25" s="458"/>
      <c r="E25" s="458"/>
      <c r="F25" s="458"/>
      <c r="G25" s="458"/>
      <c r="H25" s="601"/>
      <c r="I25" s="601"/>
      <c r="J25" s="458"/>
      <c r="K25" s="451">
        <f t="shared" si="1"/>
        <v>0</v>
      </c>
      <c r="L25" s="451"/>
      <c r="M25" s="451">
        <f t="shared" si="3"/>
        <v>0</v>
      </c>
      <c r="N25" s="451">
        <f t="shared" si="6"/>
        <v>0</v>
      </c>
      <c r="O25" s="451">
        <f t="shared" si="2"/>
        <v>0</v>
      </c>
      <c r="P25" s="452">
        <v>2</v>
      </c>
      <c r="Q25" s="451">
        <f t="shared" si="4"/>
        <v>0</v>
      </c>
      <c r="R25" s="451">
        <f t="shared" si="0"/>
        <v>0</v>
      </c>
      <c r="S25" s="451">
        <f t="shared" si="5"/>
        <v>0</v>
      </c>
    </row>
    <row r="26" spans="1:19" ht="12.75">
      <c r="A26" s="457"/>
      <c r="B26" s="600"/>
      <c r="C26" s="600"/>
      <c r="D26" s="458"/>
      <c r="E26" s="458"/>
      <c r="F26" s="458"/>
      <c r="G26" s="458"/>
      <c r="H26" s="601"/>
      <c r="I26" s="601"/>
      <c r="J26" s="458"/>
      <c r="K26" s="451">
        <f t="shared" si="1"/>
        <v>0</v>
      </c>
      <c r="L26" s="451"/>
      <c r="M26" s="451">
        <f t="shared" si="3"/>
        <v>0</v>
      </c>
      <c r="N26" s="451">
        <f t="shared" si="6"/>
        <v>0</v>
      </c>
      <c r="O26" s="451">
        <f t="shared" si="2"/>
        <v>0</v>
      </c>
      <c r="P26" s="452">
        <v>2</v>
      </c>
      <c r="Q26" s="451">
        <f t="shared" si="4"/>
        <v>0</v>
      </c>
      <c r="R26" s="451">
        <f t="shared" si="0"/>
        <v>0</v>
      </c>
      <c r="S26" s="451">
        <f t="shared" si="5"/>
        <v>0</v>
      </c>
    </row>
    <row r="27" spans="1:19" ht="12.75">
      <c r="A27" s="457"/>
      <c r="B27" s="600"/>
      <c r="C27" s="600"/>
      <c r="D27" s="458"/>
      <c r="E27" s="458"/>
      <c r="F27" s="458"/>
      <c r="G27" s="458"/>
      <c r="H27" s="601"/>
      <c r="I27" s="601"/>
      <c r="J27" s="458"/>
      <c r="K27" s="451">
        <f t="shared" si="1"/>
        <v>0</v>
      </c>
      <c r="L27" s="451"/>
      <c r="M27" s="451">
        <f t="shared" si="3"/>
        <v>0</v>
      </c>
      <c r="N27" s="451">
        <f t="shared" si="6"/>
        <v>0</v>
      </c>
      <c r="O27" s="451">
        <f t="shared" si="2"/>
        <v>0</v>
      </c>
      <c r="P27" s="452">
        <v>2</v>
      </c>
      <c r="Q27" s="451">
        <f t="shared" si="4"/>
        <v>0</v>
      </c>
      <c r="R27" s="451">
        <f t="shared" si="0"/>
        <v>0</v>
      </c>
      <c r="S27" s="451">
        <f t="shared" si="5"/>
        <v>0</v>
      </c>
    </row>
    <row r="28" spans="1:19" ht="12.75">
      <c r="A28" s="457"/>
      <c r="B28" s="600"/>
      <c r="C28" s="600"/>
      <c r="D28" s="458"/>
      <c r="E28" s="458"/>
      <c r="F28" s="458"/>
      <c r="G28" s="458"/>
      <c r="H28" s="601"/>
      <c r="I28" s="601"/>
      <c r="J28" s="458"/>
      <c r="K28" s="451">
        <f t="shared" si="1"/>
        <v>0</v>
      </c>
      <c r="L28" s="451"/>
      <c r="M28" s="451">
        <f t="shared" si="3"/>
        <v>0</v>
      </c>
      <c r="N28" s="451">
        <f t="shared" si="6"/>
        <v>0</v>
      </c>
      <c r="O28" s="451">
        <f t="shared" si="2"/>
        <v>0</v>
      </c>
      <c r="P28" s="452">
        <v>2</v>
      </c>
      <c r="Q28" s="451">
        <f t="shared" si="4"/>
        <v>0</v>
      </c>
      <c r="R28" s="451">
        <f t="shared" si="0"/>
        <v>0</v>
      </c>
      <c r="S28" s="451">
        <f t="shared" si="5"/>
        <v>0</v>
      </c>
    </row>
    <row r="29" spans="1:19" ht="12.75">
      <c r="A29" s="457"/>
      <c r="B29" s="600"/>
      <c r="C29" s="600"/>
      <c r="D29" s="458"/>
      <c r="E29" s="458"/>
      <c r="F29" s="458"/>
      <c r="G29" s="458"/>
      <c r="H29" s="601"/>
      <c r="I29" s="601"/>
      <c r="J29" s="458"/>
      <c r="K29" s="451">
        <f t="shared" si="1"/>
        <v>0</v>
      </c>
      <c r="L29" s="451"/>
      <c r="M29" s="451">
        <f t="shared" si="3"/>
        <v>0</v>
      </c>
      <c r="N29" s="451">
        <f t="shared" si="6"/>
        <v>0</v>
      </c>
      <c r="O29" s="451">
        <f t="shared" si="2"/>
        <v>0</v>
      </c>
      <c r="P29" s="452">
        <v>2</v>
      </c>
      <c r="Q29" s="451">
        <f t="shared" si="4"/>
        <v>0</v>
      </c>
      <c r="R29" s="451">
        <f t="shared" si="0"/>
        <v>0</v>
      </c>
      <c r="S29" s="451">
        <f t="shared" si="5"/>
        <v>0</v>
      </c>
    </row>
    <row r="30" spans="1:19" ht="12.75">
      <c r="A30" s="457"/>
      <c r="B30" s="600"/>
      <c r="C30" s="600"/>
      <c r="D30" s="458"/>
      <c r="E30" s="458"/>
      <c r="F30" s="458"/>
      <c r="G30" s="458"/>
      <c r="H30" s="601"/>
      <c r="I30" s="601"/>
      <c r="J30" s="458"/>
      <c r="K30" s="451">
        <f t="shared" si="1"/>
        <v>0</v>
      </c>
      <c r="L30" s="451"/>
      <c r="M30" s="451">
        <f t="shared" si="3"/>
        <v>0</v>
      </c>
      <c r="N30" s="451">
        <f t="shared" si="6"/>
        <v>0</v>
      </c>
      <c r="O30" s="451">
        <f t="shared" si="2"/>
        <v>0</v>
      </c>
      <c r="P30" s="452">
        <v>2</v>
      </c>
      <c r="Q30" s="451">
        <f t="shared" si="4"/>
        <v>0</v>
      </c>
      <c r="R30" s="451">
        <f t="shared" si="0"/>
        <v>0</v>
      </c>
      <c r="S30" s="451">
        <f t="shared" si="5"/>
        <v>0</v>
      </c>
    </row>
    <row r="31" spans="1:19" ht="12.75">
      <c r="A31" s="457"/>
      <c r="B31" s="600"/>
      <c r="C31" s="600"/>
      <c r="D31" s="458"/>
      <c r="E31" s="458"/>
      <c r="F31" s="458"/>
      <c r="G31" s="458"/>
      <c r="H31" s="601"/>
      <c r="I31" s="601"/>
      <c r="J31" s="458"/>
      <c r="K31" s="451">
        <f t="shared" si="1"/>
        <v>0</v>
      </c>
      <c r="L31" s="451"/>
      <c r="M31" s="451">
        <f t="shared" si="3"/>
        <v>0</v>
      </c>
      <c r="N31" s="451">
        <f t="shared" si="6"/>
        <v>0</v>
      </c>
      <c r="O31" s="451">
        <f t="shared" si="2"/>
        <v>0</v>
      </c>
      <c r="P31" s="452">
        <v>2</v>
      </c>
      <c r="Q31" s="451">
        <f t="shared" si="4"/>
        <v>0</v>
      </c>
      <c r="R31" s="451">
        <f t="shared" si="0"/>
        <v>0</v>
      </c>
      <c r="S31" s="451">
        <f t="shared" si="5"/>
        <v>0</v>
      </c>
    </row>
    <row r="32" spans="1:19" ht="12.75">
      <c r="A32" s="457"/>
      <c r="B32" s="600"/>
      <c r="C32" s="600"/>
      <c r="D32" s="458"/>
      <c r="E32" s="458"/>
      <c r="F32" s="458"/>
      <c r="G32" s="458"/>
      <c r="H32" s="601"/>
      <c r="I32" s="601"/>
      <c r="J32" s="458"/>
      <c r="K32" s="451">
        <f t="shared" si="1"/>
        <v>0</v>
      </c>
      <c r="L32" s="451"/>
      <c r="M32" s="451">
        <f t="shared" si="3"/>
        <v>0</v>
      </c>
      <c r="N32" s="451">
        <f t="shared" si="6"/>
        <v>0</v>
      </c>
      <c r="O32" s="451">
        <f t="shared" si="2"/>
        <v>0</v>
      </c>
      <c r="P32" s="452">
        <v>2</v>
      </c>
      <c r="Q32" s="451">
        <f t="shared" si="4"/>
        <v>0</v>
      </c>
      <c r="R32" s="451">
        <f t="shared" si="0"/>
        <v>0</v>
      </c>
      <c r="S32" s="451">
        <f t="shared" si="5"/>
        <v>0</v>
      </c>
    </row>
    <row r="33" spans="1:19" ht="12.75">
      <c r="A33" s="457"/>
      <c r="B33" s="600"/>
      <c r="C33" s="600"/>
      <c r="D33" s="458"/>
      <c r="E33" s="458"/>
      <c r="F33" s="458"/>
      <c r="G33" s="458"/>
      <c r="H33" s="601"/>
      <c r="I33" s="601"/>
      <c r="J33" s="458"/>
      <c r="K33" s="451">
        <f t="shared" si="1"/>
        <v>0</v>
      </c>
      <c r="L33" s="451"/>
      <c r="M33" s="451">
        <f t="shared" si="3"/>
        <v>0</v>
      </c>
      <c r="N33" s="451">
        <f t="shared" si="6"/>
        <v>0</v>
      </c>
      <c r="O33" s="451">
        <f t="shared" si="2"/>
        <v>0</v>
      </c>
      <c r="P33" s="452">
        <v>2</v>
      </c>
      <c r="Q33" s="451">
        <f t="shared" si="4"/>
        <v>0</v>
      </c>
      <c r="R33" s="451">
        <f t="shared" si="0"/>
        <v>0</v>
      </c>
      <c r="S33" s="451">
        <f t="shared" si="5"/>
        <v>0</v>
      </c>
    </row>
    <row r="34" spans="1:19" ht="12.75">
      <c r="A34" s="457"/>
      <c r="B34" s="600"/>
      <c r="C34" s="600"/>
      <c r="D34" s="458"/>
      <c r="E34" s="458"/>
      <c r="F34" s="458"/>
      <c r="G34" s="458"/>
      <c r="H34" s="601"/>
      <c r="I34" s="601"/>
      <c r="J34" s="458"/>
      <c r="K34" s="451">
        <f t="shared" si="1"/>
        <v>0</v>
      </c>
      <c r="L34" s="451"/>
      <c r="M34" s="451">
        <f t="shared" si="3"/>
        <v>0</v>
      </c>
      <c r="N34" s="451">
        <f t="shared" si="6"/>
        <v>0</v>
      </c>
      <c r="O34" s="451">
        <f t="shared" si="2"/>
        <v>0</v>
      </c>
      <c r="P34" s="452">
        <v>2</v>
      </c>
      <c r="Q34" s="451">
        <f t="shared" si="4"/>
        <v>0</v>
      </c>
      <c r="R34" s="451">
        <f t="shared" si="0"/>
        <v>0</v>
      </c>
      <c r="S34" s="451">
        <f t="shared" si="5"/>
        <v>0</v>
      </c>
    </row>
    <row r="35" spans="1:19" ht="12.75">
      <c r="A35" s="457"/>
      <c r="B35" s="600"/>
      <c r="C35" s="600"/>
      <c r="D35" s="458"/>
      <c r="E35" s="458"/>
      <c r="F35" s="458"/>
      <c r="G35" s="458"/>
      <c r="H35" s="601"/>
      <c r="I35" s="601"/>
      <c r="J35" s="458"/>
      <c r="K35" s="451">
        <f t="shared" si="1"/>
        <v>0</v>
      </c>
      <c r="L35" s="451"/>
      <c r="M35" s="451">
        <f t="shared" si="3"/>
        <v>0</v>
      </c>
      <c r="N35" s="451">
        <f t="shared" si="6"/>
        <v>0</v>
      </c>
      <c r="O35" s="451">
        <f t="shared" si="2"/>
        <v>0</v>
      </c>
      <c r="P35" s="452">
        <v>2</v>
      </c>
      <c r="Q35" s="451">
        <f t="shared" si="4"/>
        <v>0</v>
      </c>
      <c r="R35" s="451">
        <f t="shared" si="0"/>
        <v>0</v>
      </c>
      <c r="S35" s="451">
        <f t="shared" si="5"/>
        <v>0</v>
      </c>
    </row>
    <row r="36" spans="1:19" ht="12.75">
      <c r="A36" s="457"/>
      <c r="B36" s="600"/>
      <c r="C36" s="600"/>
      <c r="D36" s="458"/>
      <c r="E36" s="458"/>
      <c r="F36" s="458"/>
      <c r="G36" s="458"/>
      <c r="H36" s="601"/>
      <c r="I36" s="601"/>
      <c r="J36" s="458"/>
      <c r="K36" s="451">
        <f t="shared" si="1"/>
        <v>0</v>
      </c>
      <c r="L36" s="451"/>
      <c r="M36" s="451">
        <f t="shared" si="3"/>
        <v>0</v>
      </c>
      <c r="N36" s="451">
        <f t="shared" si="6"/>
        <v>0</v>
      </c>
      <c r="O36" s="451">
        <f t="shared" si="2"/>
        <v>0</v>
      </c>
      <c r="P36" s="452">
        <v>2</v>
      </c>
      <c r="Q36" s="451">
        <f t="shared" si="4"/>
        <v>0</v>
      </c>
      <c r="R36" s="451">
        <f t="shared" si="0"/>
        <v>0</v>
      </c>
      <c r="S36" s="451">
        <f t="shared" si="5"/>
        <v>0</v>
      </c>
    </row>
    <row r="37" spans="1:19" ht="12.75">
      <c r="A37" s="457"/>
      <c r="B37" s="600"/>
      <c r="C37" s="600"/>
      <c r="D37" s="458"/>
      <c r="E37" s="458"/>
      <c r="F37" s="458"/>
      <c r="G37" s="458"/>
      <c r="H37" s="601"/>
      <c r="I37" s="601"/>
      <c r="J37" s="458"/>
      <c r="K37" s="451">
        <f t="shared" si="1"/>
        <v>0</v>
      </c>
      <c r="L37" s="451"/>
      <c r="M37" s="451">
        <f t="shared" si="3"/>
        <v>0</v>
      </c>
      <c r="N37" s="451">
        <f t="shared" si="6"/>
        <v>0</v>
      </c>
      <c r="O37" s="451">
        <f t="shared" si="2"/>
        <v>0</v>
      </c>
      <c r="P37" s="452">
        <v>2</v>
      </c>
      <c r="Q37" s="451">
        <f t="shared" si="4"/>
        <v>0</v>
      </c>
      <c r="R37" s="451">
        <f t="shared" si="0"/>
        <v>0</v>
      </c>
      <c r="S37" s="451">
        <f t="shared" si="5"/>
        <v>0</v>
      </c>
    </row>
    <row r="38" spans="1:19" ht="12.75">
      <c r="A38" s="457"/>
      <c r="B38" s="600"/>
      <c r="C38" s="600"/>
      <c r="D38" s="458"/>
      <c r="E38" s="458"/>
      <c r="F38" s="458"/>
      <c r="G38" s="458"/>
      <c r="H38" s="601"/>
      <c r="I38" s="601"/>
      <c r="J38" s="458"/>
      <c r="K38" s="451">
        <f t="shared" si="1"/>
        <v>0</v>
      </c>
      <c r="L38" s="451"/>
      <c r="M38" s="451">
        <f t="shared" si="3"/>
        <v>0</v>
      </c>
      <c r="N38" s="451">
        <f t="shared" si="6"/>
        <v>0</v>
      </c>
      <c r="O38" s="451">
        <f t="shared" si="2"/>
        <v>0</v>
      </c>
      <c r="P38" s="452">
        <v>2</v>
      </c>
      <c r="Q38" s="451">
        <f t="shared" si="4"/>
        <v>0</v>
      </c>
      <c r="R38" s="451">
        <f t="shared" si="0"/>
        <v>0</v>
      </c>
      <c r="S38" s="451">
        <f t="shared" si="5"/>
        <v>0</v>
      </c>
    </row>
    <row r="39" spans="1:19" ht="12.75">
      <c r="A39" s="457"/>
      <c r="B39" s="600"/>
      <c r="C39" s="600"/>
      <c r="D39" s="458"/>
      <c r="E39" s="458"/>
      <c r="F39" s="458"/>
      <c r="G39" s="458"/>
      <c r="H39" s="601"/>
      <c r="I39" s="601"/>
      <c r="J39" s="458"/>
      <c r="K39" s="451">
        <f t="shared" si="1"/>
        <v>0</v>
      </c>
      <c r="L39" s="451"/>
      <c r="M39" s="451">
        <f t="shared" si="3"/>
        <v>0</v>
      </c>
      <c r="N39" s="451">
        <f t="shared" si="6"/>
        <v>0</v>
      </c>
      <c r="O39" s="451">
        <f t="shared" si="2"/>
        <v>0</v>
      </c>
      <c r="P39" s="452">
        <v>2</v>
      </c>
      <c r="Q39" s="451">
        <f t="shared" si="4"/>
        <v>0</v>
      </c>
      <c r="R39" s="451">
        <f t="shared" si="0"/>
        <v>0</v>
      </c>
      <c r="S39" s="451">
        <f t="shared" si="5"/>
        <v>0</v>
      </c>
    </row>
    <row r="40" spans="1:19" ht="12.75">
      <c r="A40" s="457"/>
      <c r="B40" s="600"/>
      <c r="C40" s="600"/>
      <c r="D40" s="458"/>
      <c r="E40" s="458"/>
      <c r="F40" s="458"/>
      <c r="G40" s="458"/>
      <c r="H40" s="601"/>
      <c r="I40" s="601"/>
      <c r="J40" s="458"/>
      <c r="K40" s="451">
        <f t="shared" si="1"/>
        <v>0</v>
      </c>
      <c r="L40" s="451"/>
      <c r="M40" s="451">
        <f t="shared" si="3"/>
        <v>0</v>
      </c>
      <c r="N40" s="451">
        <f t="shared" si="6"/>
        <v>0</v>
      </c>
      <c r="O40" s="451">
        <f t="shared" si="2"/>
        <v>0</v>
      </c>
      <c r="P40" s="452">
        <v>2</v>
      </c>
      <c r="Q40" s="451">
        <f t="shared" si="4"/>
        <v>0</v>
      </c>
      <c r="R40" s="451">
        <f t="shared" si="0"/>
        <v>0</v>
      </c>
      <c r="S40" s="451">
        <f t="shared" si="5"/>
        <v>0</v>
      </c>
    </row>
    <row r="41" spans="1:19" ht="12.75">
      <c r="A41" s="457"/>
      <c r="B41" s="600"/>
      <c r="C41" s="600"/>
      <c r="D41" s="458"/>
      <c r="E41" s="458"/>
      <c r="F41" s="458"/>
      <c r="G41" s="458"/>
      <c r="H41" s="601"/>
      <c r="I41" s="601"/>
      <c r="J41" s="458"/>
      <c r="K41" s="451">
        <f t="shared" si="1"/>
        <v>0</v>
      </c>
      <c r="L41" s="451"/>
      <c r="M41" s="451">
        <f t="shared" si="3"/>
        <v>0</v>
      </c>
      <c r="N41" s="451">
        <f t="shared" si="6"/>
        <v>0</v>
      </c>
      <c r="O41" s="451">
        <f t="shared" si="2"/>
        <v>0</v>
      </c>
      <c r="P41" s="452">
        <v>2</v>
      </c>
      <c r="Q41" s="451">
        <f t="shared" si="4"/>
        <v>0</v>
      </c>
      <c r="R41" s="451">
        <f t="shared" si="0"/>
        <v>0</v>
      </c>
      <c r="S41" s="451">
        <f t="shared" si="5"/>
        <v>0</v>
      </c>
    </row>
    <row r="42" spans="1:19" ht="12.75">
      <c r="A42" s="457"/>
      <c r="B42" s="600"/>
      <c r="C42" s="600"/>
      <c r="D42" s="458"/>
      <c r="E42" s="458"/>
      <c r="F42" s="458"/>
      <c r="G42" s="458"/>
      <c r="H42" s="601"/>
      <c r="I42" s="601"/>
      <c r="J42" s="458"/>
      <c r="K42" s="451">
        <f t="shared" si="1"/>
        <v>0</v>
      </c>
      <c r="L42" s="451"/>
      <c r="M42" s="451">
        <f t="shared" si="3"/>
        <v>0</v>
      </c>
      <c r="N42" s="451">
        <f t="shared" si="6"/>
        <v>0</v>
      </c>
      <c r="O42" s="451">
        <f t="shared" si="2"/>
        <v>0</v>
      </c>
      <c r="P42" s="452">
        <v>2</v>
      </c>
      <c r="Q42" s="451">
        <f t="shared" si="4"/>
        <v>0</v>
      </c>
      <c r="R42" s="451">
        <f t="shared" si="0"/>
        <v>0</v>
      </c>
      <c r="S42" s="451">
        <f t="shared" si="5"/>
        <v>0</v>
      </c>
    </row>
    <row r="43" spans="1:19" ht="12.75">
      <c r="A43" s="457"/>
      <c r="B43" s="600"/>
      <c r="C43" s="600"/>
      <c r="D43" s="458"/>
      <c r="E43" s="458"/>
      <c r="F43" s="458"/>
      <c r="G43" s="458"/>
      <c r="H43" s="601"/>
      <c r="I43" s="601"/>
      <c r="J43" s="458"/>
      <c r="K43" s="451">
        <f t="shared" si="1"/>
        <v>0</v>
      </c>
      <c r="L43" s="451"/>
      <c r="M43" s="451">
        <f t="shared" si="3"/>
        <v>0</v>
      </c>
      <c r="N43" s="451">
        <f t="shared" si="6"/>
        <v>0</v>
      </c>
      <c r="O43" s="451">
        <f t="shared" si="2"/>
        <v>0</v>
      </c>
      <c r="P43" s="452">
        <v>2</v>
      </c>
      <c r="Q43" s="451">
        <f t="shared" si="4"/>
        <v>0</v>
      </c>
      <c r="R43" s="451">
        <f t="shared" si="0"/>
        <v>0</v>
      </c>
      <c r="S43" s="451">
        <f t="shared" si="5"/>
        <v>0</v>
      </c>
    </row>
    <row r="44" spans="1:19" ht="12.75">
      <c r="A44" s="457"/>
      <c r="B44" s="600"/>
      <c r="C44" s="600"/>
      <c r="D44" s="458"/>
      <c r="E44" s="458"/>
      <c r="F44" s="458"/>
      <c r="G44" s="458"/>
      <c r="H44" s="601"/>
      <c r="I44" s="601"/>
      <c r="J44" s="458"/>
      <c r="K44" s="451">
        <f t="shared" si="1"/>
        <v>0</v>
      </c>
      <c r="L44" s="451"/>
      <c r="M44" s="451">
        <f t="shared" si="3"/>
        <v>0</v>
      </c>
      <c r="N44" s="451">
        <f t="shared" si="6"/>
        <v>0</v>
      </c>
      <c r="O44" s="451">
        <f t="shared" si="2"/>
        <v>0</v>
      </c>
      <c r="P44" s="452">
        <v>2</v>
      </c>
      <c r="Q44" s="451">
        <f t="shared" si="4"/>
        <v>0</v>
      </c>
      <c r="R44" s="451">
        <f t="shared" si="0"/>
        <v>0</v>
      </c>
      <c r="S44" s="451">
        <f t="shared" si="5"/>
        <v>0</v>
      </c>
    </row>
    <row r="45" spans="1:19" ht="12.75">
      <c r="A45" s="457"/>
      <c r="B45" s="600"/>
      <c r="C45" s="600"/>
      <c r="D45" s="458"/>
      <c r="E45" s="458"/>
      <c r="F45" s="458"/>
      <c r="G45" s="458"/>
      <c r="H45" s="601"/>
      <c r="I45" s="601"/>
      <c r="J45" s="458"/>
      <c r="K45" s="451">
        <f t="shared" si="1"/>
        <v>0</v>
      </c>
      <c r="L45" s="451"/>
      <c r="M45" s="451">
        <f t="shared" si="3"/>
        <v>0</v>
      </c>
      <c r="N45" s="451">
        <f t="shared" si="6"/>
        <v>0</v>
      </c>
      <c r="O45" s="451">
        <f t="shared" si="2"/>
        <v>0</v>
      </c>
      <c r="P45" s="452">
        <v>2</v>
      </c>
      <c r="Q45" s="451">
        <f t="shared" si="4"/>
        <v>0</v>
      </c>
      <c r="R45" s="451">
        <f t="shared" si="0"/>
        <v>0</v>
      </c>
      <c r="S45" s="451">
        <f t="shared" si="5"/>
        <v>0</v>
      </c>
    </row>
    <row r="46" spans="1:19" ht="12.75">
      <c r="A46" s="457"/>
      <c r="B46" s="600"/>
      <c r="C46" s="600"/>
      <c r="D46" s="458"/>
      <c r="E46" s="458"/>
      <c r="F46" s="458"/>
      <c r="G46" s="458"/>
      <c r="H46" s="601"/>
      <c r="I46" s="601"/>
      <c r="J46" s="458"/>
      <c r="K46" s="451">
        <f t="shared" si="1"/>
        <v>0</v>
      </c>
      <c r="L46" s="451"/>
      <c r="M46" s="451">
        <f t="shared" si="3"/>
        <v>0</v>
      </c>
      <c r="N46" s="451">
        <f t="shared" si="6"/>
        <v>0</v>
      </c>
      <c r="O46" s="451">
        <f t="shared" si="2"/>
        <v>0</v>
      </c>
      <c r="P46" s="452">
        <v>2</v>
      </c>
      <c r="Q46" s="451">
        <f t="shared" si="4"/>
        <v>0</v>
      </c>
      <c r="R46" s="451">
        <f t="shared" si="0"/>
        <v>0</v>
      </c>
      <c r="S46" s="451">
        <f t="shared" si="5"/>
        <v>0</v>
      </c>
    </row>
    <row r="47" spans="1:19" ht="12.75">
      <c r="A47" s="457"/>
      <c r="B47" s="600"/>
      <c r="C47" s="600"/>
      <c r="D47" s="458"/>
      <c r="E47" s="458"/>
      <c r="F47" s="458"/>
      <c r="G47" s="458"/>
      <c r="H47" s="601"/>
      <c r="I47" s="601"/>
      <c r="J47" s="458"/>
      <c r="K47" s="451">
        <f t="shared" si="1"/>
        <v>0</v>
      </c>
      <c r="L47" s="451"/>
      <c r="M47" s="451">
        <f t="shared" si="3"/>
        <v>0</v>
      </c>
      <c r="N47" s="451">
        <f t="shared" si="6"/>
        <v>0</v>
      </c>
      <c r="O47" s="451">
        <f t="shared" si="2"/>
        <v>0</v>
      </c>
      <c r="P47" s="452">
        <v>2</v>
      </c>
      <c r="Q47" s="451">
        <f t="shared" si="4"/>
        <v>0</v>
      </c>
      <c r="R47" s="451">
        <f t="shared" si="0"/>
        <v>0</v>
      </c>
      <c r="S47" s="451">
        <f t="shared" si="5"/>
        <v>0</v>
      </c>
    </row>
    <row r="48" spans="1:19" ht="12.75">
      <c r="A48" s="457"/>
      <c r="B48" s="600"/>
      <c r="C48" s="600"/>
      <c r="D48" s="458"/>
      <c r="E48" s="458"/>
      <c r="F48" s="458"/>
      <c r="G48" s="458"/>
      <c r="H48" s="601"/>
      <c r="I48" s="601"/>
      <c r="J48" s="458"/>
      <c r="K48" s="451">
        <f t="shared" si="1"/>
        <v>0</v>
      </c>
      <c r="L48" s="451"/>
      <c r="M48" s="451">
        <f t="shared" si="3"/>
        <v>0</v>
      </c>
      <c r="N48" s="451">
        <f t="shared" si="6"/>
        <v>0</v>
      </c>
      <c r="O48" s="451">
        <f t="shared" si="2"/>
        <v>0</v>
      </c>
      <c r="P48" s="452">
        <v>2</v>
      </c>
      <c r="Q48" s="451">
        <f t="shared" si="4"/>
        <v>0</v>
      </c>
      <c r="R48" s="451">
        <f t="shared" si="0"/>
        <v>0</v>
      </c>
      <c r="S48" s="451">
        <f>Q48</f>
        <v>0</v>
      </c>
    </row>
    <row r="49" spans="1:19" ht="12.75">
      <c r="A49" s="457"/>
      <c r="B49" s="600"/>
      <c r="C49" s="600"/>
      <c r="D49" s="458"/>
      <c r="E49" s="458"/>
      <c r="F49" s="458"/>
      <c r="G49" s="458"/>
      <c r="H49" s="601"/>
      <c r="I49" s="601"/>
      <c r="J49" s="458"/>
      <c r="K49" s="451">
        <f t="shared" si="1"/>
        <v>0</v>
      </c>
      <c r="L49" s="451"/>
      <c r="M49" s="451">
        <f t="shared" si="3"/>
        <v>0</v>
      </c>
      <c r="N49" s="451">
        <f t="shared" si="6"/>
        <v>0</v>
      </c>
      <c r="O49" s="451">
        <f t="shared" si="2"/>
        <v>0</v>
      </c>
      <c r="P49" s="452">
        <v>2</v>
      </c>
      <c r="Q49" s="451">
        <f t="shared" si="4"/>
        <v>0</v>
      </c>
      <c r="R49" s="451">
        <f t="shared" si="0"/>
        <v>0</v>
      </c>
      <c r="S49" s="451">
        <f>Q49</f>
        <v>0</v>
      </c>
    </row>
    <row r="50" spans="1:19" ht="12.75">
      <c r="A50" s="457"/>
      <c r="B50" s="600"/>
      <c r="C50" s="600"/>
      <c r="D50" s="458"/>
      <c r="E50" s="458"/>
      <c r="F50" s="458"/>
      <c r="G50" s="458"/>
      <c r="H50" s="601"/>
      <c r="I50" s="601"/>
      <c r="J50" s="458"/>
      <c r="K50" s="451">
        <f t="shared" si="1"/>
        <v>0</v>
      </c>
      <c r="L50" s="451"/>
      <c r="M50" s="451">
        <f t="shared" si="3"/>
        <v>0</v>
      </c>
      <c r="N50" s="451">
        <f t="shared" si="6"/>
        <v>0</v>
      </c>
      <c r="O50" s="451">
        <f t="shared" si="2"/>
        <v>0</v>
      </c>
      <c r="P50" s="452">
        <v>2</v>
      </c>
      <c r="Q50" s="451">
        <f t="shared" si="4"/>
        <v>0</v>
      </c>
      <c r="R50" s="451">
        <f t="shared" si="0"/>
        <v>0</v>
      </c>
      <c r="S50" s="451">
        <f>Q50</f>
        <v>0</v>
      </c>
    </row>
    <row r="51" spans="1:19" ht="12.75">
      <c r="A51" s="454" t="s">
        <v>9</v>
      </c>
      <c r="B51" s="455"/>
      <c r="C51" s="455"/>
      <c r="D51" s="456">
        <f>SUM(D10:D50)</f>
        <v>2800</v>
      </c>
      <c r="E51" s="456"/>
      <c r="F51" s="456"/>
      <c r="G51" s="456"/>
      <c r="H51" s="457"/>
      <c r="I51" s="457"/>
      <c r="J51" s="458"/>
      <c r="K51" s="458"/>
      <c r="L51" s="458"/>
      <c r="M51" s="458"/>
      <c r="N51" s="456">
        <f>SUM(N10:N50)</f>
        <v>1072</v>
      </c>
      <c r="O51" s="456">
        <f>SUM(O10:O50)</f>
        <v>29076</v>
      </c>
      <c r="P51" s="455"/>
      <c r="Q51" s="456">
        <f>SUM(Q10:Q50)</f>
        <v>56456.8692</v>
      </c>
      <c r="R51" s="456">
        <f>SUM(R10:R50)</f>
        <v>27381.581562</v>
      </c>
      <c r="S51" s="456">
        <f>SUM(S10:S50)</f>
        <v>56456.8692</v>
      </c>
    </row>
    <row r="52" spans="1:19" ht="12.75">
      <c r="A52" s="602"/>
      <c r="B52" s="602"/>
      <c r="C52" s="602"/>
      <c r="D52" s="602"/>
      <c r="E52" s="602"/>
      <c r="F52" s="602"/>
      <c r="G52" s="602"/>
      <c r="H52" s="602"/>
      <c r="I52" s="602"/>
      <c r="J52" s="602"/>
      <c r="K52" s="602"/>
      <c r="L52" s="602"/>
      <c r="M52" s="602"/>
      <c r="N52" s="602"/>
      <c r="O52" s="602"/>
      <c r="P52" s="602"/>
      <c r="Q52" s="602"/>
      <c r="R52" s="602"/>
      <c r="S52" s="602"/>
    </row>
    <row r="53" spans="1:19" ht="12.75">
      <c r="A53" s="602"/>
      <c r="B53" s="602"/>
      <c r="C53" s="602"/>
      <c r="D53" s="602"/>
      <c r="E53" s="602"/>
      <c r="F53" s="602"/>
      <c r="G53" s="602"/>
      <c r="H53" s="602"/>
      <c r="I53" s="602"/>
      <c r="J53" s="602"/>
      <c r="K53" s="602"/>
      <c r="L53" s="602"/>
      <c r="M53" s="602"/>
      <c r="N53" s="602"/>
      <c r="O53" s="602"/>
      <c r="P53" s="602"/>
      <c r="Q53" s="602"/>
      <c r="R53" s="602"/>
      <c r="S53" s="602"/>
    </row>
    <row r="54" spans="1:19" ht="12.75">
      <c r="A54" s="602"/>
      <c r="B54" s="602"/>
      <c r="C54" s="602"/>
      <c r="D54" s="602"/>
      <c r="E54" s="602"/>
      <c r="F54" s="602"/>
      <c r="G54" s="602"/>
      <c r="H54" s="602"/>
      <c r="I54" s="602"/>
      <c r="J54" s="602"/>
      <c r="K54" s="602"/>
      <c r="L54" s="602"/>
      <c r="M54" s="602"/>
      <c r="N54" s="602"/>
      <c r="O54" s="602"/>
      <c r="P54" s="602"/>
      <c r="Q54" s="602"/>
      <c r="R54" s="602"/>
      <c r="S54" s="602"/>
    </row>
    <row r="55" spans="1:19" ht="15.75">
      <c r="A55" s="602" t="s">
        <v>112</v>
      </c>
      <c r="B55" s="602"/>
      <c r="C55" s="602"/>
      <c r="D55" s="602"/>
      <c r="E55" s="602"/>
      <c r="F55" s="602"/>
      <c r="G55" s="602"/>
      <c r="H55" s="603" t="s">
        <v>113</v>
      </c>
      <c r="I55" s="602"/>
      <c r="J55" s="602"/>
      <c r="K55" s="604"/>
      <c r="L55" s="602"/>
      <c r="M55" s="602"/>
      <c r="N55" s="602"/>
      <c r="O55" s="602"/>
      <c r="P55" s="602"/>
      <c r="Q55" s="602"/>
      <c r="R55" s="602"/>
      <c r="S55" s="602"/>
    </row>
    <row r="56" spans="1:19" ht="12.75">
      <c r="A56" s="605" t="s">
        <v>251</v>
      </c>
      <c r="B56" s="602"/>
      <c r="C56" s="602"/>
      <c r="D56" s="602"/>
      <c r="E56" s="602"/>
      <c r="F56" s="602"/>
      <c r="G56" s="602"/>
      <c r="H56" s="602"/>
      <c r="I56" s="602"/>
      <c r="J56" s="602"/>
      <c r="K56" s="604"/>
      <c r="L56" s="602"/>
      <c r="M56" s="602"/>
      <c r="N56" s="602"/>
      <c r="O56" s="602"/>
      <c r="P56" s="602"/>
      <c r="Q56" s="602"/>
      <c r="R56" s="602"/>
      <c r="S56" s="602"/>
    </row>
    <row r="57" spans="1:25" ht="12.75">
      <c r="A57" s="574" t="s">
        <v>245</v>
      </c>
      <c r="B57" s="602"/>
      <c r="C57" s="602"/>
      <c r="D57" s="602"/>
      <c r="E57" s="602"/>
      <c r="F57" s="602"/>
      <c r="G57" s="602"/>
      <c r="H57" s="602" t="s">
        <v>114</v>
      </c>
      <c r="I57" s="602"/>
      <c r="J57" s="606">
        <v>146</v>
      </c>
      <c r="K57" s="602" t="s">
        <v>115</v>
      </c>
      <c r="L57" s="602"/>
      <c r="M57" s="602"/>
      <c r="N57" s="606">
        <v>307</v>
      </c>
      <c r="O57" s="607"/>
      <c r="P57" s="602"/>
      <c r="Q57" s="602"/>
      <c r="R57" s="602"/>
      <c r="S57" s="602"/>
      <c r="W57" s="62"/>
      <c r="X57" s="62"/>
      <c r="Y57" s="62"/>
    </row>
    <row r="58" spans="1:19" ht="12.75">
      <c r="A58" s="602"/>
      <c r="B58" s="602"/>
      <c r="C58" s="602"/>
      <c r="D58" s="602"/>
      <c r="E58" s="602"/>
      <c r="F58" s="602"/>
      <c r="G58" s="602"/>
      <c r="H58" s="602" t="s">
        <v>116</v>
      </c>
      <c r="I58" s="602"/>
      <c r="J58" s="606">
        <v>235</v>
      </c>
      <c r="K58" s="602" t="s">
        <v>117</v>
      </c>
      <c r="L58" s="602"/>
      <c r="M58" s="602"/>
      <c r="N58" s="606">
        <v>307</v>
      </c>
      <c r="O58" s="607"/>
      <c r="P58" s="602"/>
      <c r="Q58" s="602"/>
      <c r="R58" s="602"/>
      <c r="S58" s="602"/>
    </row>
    <row r="59" spans="1:19" ht="12.75">
      <c r="A59" s="602"/>
      <c r="B59" s="602"/>
      <c r="C59" s="602"/>
      <c r="D59" s="602"/>
      <c r="E59" s="602"/>
      <c r="F59" s="602"/>
      <c r="G59" s="602"/>
      <c r="H59" s="602" t="s">
        <v>118</v>
      </c>
      <c r="I59" s="602"/>
      <c r="J59" s="606">
        <v>264</v>
      </c>
      <c r="K59" s="602" t="s">
        <v>119</v>
      </c>
      <c r="L59" s="602"/>
      <c r="M59" s="602"/>
      <c r="N59" s="606">
        <v>351</v>
      </c>
      <c r="O59" s="607"/>
      <c r="P59" s="602"/>
      <c r="Q59" s="602"/>
      <c r="R59" s="602"/>
      <c r="S59" s="602"/>
    </row>
    <row r="60" spans="1:19" ht="12.75">
      <c r="A60" s="602"/>
      <c r="B60" s="602"/>
      <c r="C60" s="602"/>
      <c r="D60" s="602"/>
      <c r="E60" s="602"/>
      <c r="F60" s="602"/>
      <c r="G60" s="602"/>
      <c r="H60" s="602" t="s">
        <v>120</v>
      </c>
      <c r="I60" s="602"/>
      <c r="J60" s="606">
        <v>264</v>
      </c>
      <c r="K60" s="602" t="s">
        <v>121</v>
      </c>
      <c r="L60" s="602"/>
      <c r="M60" s="602"/>
      <c r="N60" s="606">
        <v>351</v>
      </c>
      <c r="O60" s="607"/>
      <c r="P60" s="602"/>
      <c r="Q60" s="602"/>
      <c r="R60" s="602"/>
      <c r="S60" s="602"/>
    </row>
    <row r="61" spans="1:19" ht="12.75">
      <c r="A61" s="602"/>
      <c r="B61" s="602"/>
      <c r="C61" s="602"/>
      <c r="D61" s="602"/>
      <c r="E61" s="602"/>
      <c r="F61" s="602"/>
      <c r="G61" s="602"/>
      <c r="H61" s="602"/>
      <c r="I61" s="602"/>
      <c r="J61" s="602"/>
      <c r="K61" s="602"/>
      <c r="L61" s="602"/>
      <c r="M61" s="608"/>
      <c r="N61" s="602"/>
      <c r="O61" s="602"/>
      <c r="P61" s="602"/>
      <c r="Q61" s="602"/>
      <c r="R61" s="602"/>
      <c r="S61" s="602"/>
    </row>
    <row r="62" spans="1:19" ht="12.75">
      <c r="A62" s="602"/>
      <c r="B62" s="602"/>
      <c r="C62" s="602"/>
      <c r="D62" s="602"/>
      <c r="E62" s="602"/>
      <c r="F62" s="602"/>
      <c r="G62" s="602"/>
      <c r="H62" s="602" t="s">
        <v>122</v>
      </c>
      <c r="I62" s="602"/>
      <c r="J62" s="602"/>
      <c r="K62" s="602"/>
      <c r="L62" s="602"/>
      <c r="M62" s="602"/>
      <c r="N62" s="605" t="s">
        <v>316</v>
      </c>
      <c r="O62" s="602"/>
      <c r="P62" s="602"/>
      <c r="Q62" s="602"/>
      <c r="R62" s="570" t="s">
        <v>255</v>
      </c>
      <c r="S62" s="602"/>
    </row>
    <row r="63" spans="1:19" ht="12.75">
      <c r="A63" s="602"/>
      <c r="B63" s="602"/>
      <c r="C63" s="602"/>
      <c r="D63" s="602"/>
      <c r="E63" s="602"/>
      <c r="F63" s="602"/>
      <c r="G63" s="602"/>
      <c r="H63" s="602"/>
      <c r="I63" s="602"/>
      <c r="J63" s="602"/>
      <c r="K63" s="602"/>
      <c r="L63" s="602"/>
      <c r="M63" s="602"/>
      <c r="N63" s="602"/>
      <c r="O63" s="602"/>
      <c r="P63" s="602"/>
      <c r="Q63" s="602"/>
      <c r="R63" s="602"/>
      <c r="S63" s="602"/>
    </row>
    <row r="64" spans="1:19" ht="12.75">
      <c r="A64" s="602"/>
      <c r="B64" s="602"/>
      <c r="C64" s="602"/>
      <c r="D64" s="602"/>
      <c r="E64" s="602"/>
      <c r="F64" s="602"/>
      <c r="G64" s="602"/>
      <c r="H64" s="602"/>
      <c r="I64" s="602"/>
      <c r="J64" s="602"/>
      <c r="K64" s="602"/>
      <c r="L64" s="602"/>
      <c r="M64" s="602"/>
      <c r="N64" s="602"/>
      <c r="O64" s="602"/>
      <c r="P64" s="602"/>
      <c r="Q64" s="602"/>
      <c r="R64" s="602"/>
      <c r="S64" s="602"/>
    </row>
  </sheetData>
  <sheetProtection password="C2F7" sheet="1" objects="1" scenarios="1"/>
  <printOptions/>
  <pageMargins left="0.551181102362205" right="0.354330708661417" top="0.984251968503937" bottom="0.590551181102362" header="0.511811023622047" footer="0.511811023622047"/>
  <pageSetup fitToHeight="1" fitToWidth="1"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GST Made Easy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wchan</dc:creator>
  <cp:keywords/>
  <dc:description/>
  <cp:lastModifiedBy>Mark Kwong</cp:lastModifiedBy>
  <cp:lastPrinted>2001-01-31T23:17:16Z</cp:lastPrinted>
  <dcterms:created xsi:type="dcterms:W3CDTF">2000-12-06T06:08:43Z</dcterms:created>
  <dcterms:modified xsi:type="dcterms:W3CDTF">2001-02-01T06:51:59Z</dcterms:modified>
  <cp:category/>
  <cp:version/>
  <cp:contentType/>
  <cp:contentStatus/>
</cp:coreProperties>
</file>